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hidePivotFieldList="1"/>
  <mc:AlternateContent xmlns:mc="http://schemas.openxmlformats.org/markup-compatibility/2006">
    <mc:Choice Requires="x15">
      <x15ac:absPath xmlns:x15ac="http://schemas.microsoft.com/office/spreadsheetml/2010/11/ac" url="\\Admin-pc\التقرير اليومي للفرسان\أبو سريع\ابوسريع2024م\التعاونية 2024م\القوائم المالية نهائى\"/>
    </mc:Choice>
  </mc:AlternateContent>
  <xr:revisionPtr revIDLastSave="0" documentId="13_ncr:1_{25CCF70C-A0C8-4229-BF0F-5D2F6BA8BE59}" xr6:coauthVersionLast="47" xr6:coauthVersionMax="47" xr10:uidLastSave="{00000000-0000-0000-0000-000000000000}"/>
  <bookViews>
    <workbookView xWindow="-120" yWindow="-120" windowWidth="29040" windowHeight="15840" tabRatio="844" activeTab="10" xr2:uid="{00000000-000D-0000-FFFF-FFFF00000000}"/>
  </bookViews>
  <sheets>
    <sheet name="TB" sheetId="29" r:id="rId1"/>
    <sheet name="المركز المالي " sheetId="15" r:id="rId2"/>
    <sheet name="قائمة الدخل " sheetId="16" r:id="rId3"/>
    <sheet name="قائمة التغيرات" sheetId="17" r:id="rId4"/>
    <sheet name="التدفقات النقدية" sheetId="18" r:id="rId5"/>
    <sheet name="5-7" sheetId="19" r:id="rId6"/>
    <sheet name="8" sheetId="20" r:id="rId7"/>
    <sheet name="9-11" sheetId="22" r:id="rId8"/>
    <sheet name="11-12" sheetId="24" r:id="rId9"/>
    <sheet name="13-14-15" sheetId="25" r:id="rId10"/>
    <sheet name="16-17-18" sheetId="26" r:id="rId11"/>
    <sheet name="الزكاة" sheetId="27" r:id="rId12"/>
    <sheet name="ملاحظات" sheetId="44" r:id="rId13"/>
    <sheet name="مطابقة أول المدة" sheetId="45" r:id="rId14"/>
    <sheet name="TB (L4)" sheetId="50"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0" hidden="1">TB!$A$4:$R$508</definedName>
    <definedName name="_xlnm._FilterDatabase" localSheetId="14" hidden="1">'TB (L4)'!$A$4:$Q$173</definedName>
    <definedName name="AuditorsReport" localSheetId="10">#REF!</definedName>
    <definedName name="AuditorsReport">#REF!</definedName>
    <definedName name="Exhibit_A" localSheetId="10">#REF!</definedName>
    <definedName name="Exhibit_A">#REF!</definedName>
    <definedName name="Exhibit_B" localSheetId="10">#REF!</definedName>
    <definedName name="Exhibit_B">#REF!</definedName>
    <definedName name="Exhibit_c" localSheetId="10">#REF!</definedName>
    <definedName name="Exhibit_c">#REF!</definedName>
    <definedName name="fdf" localSheetId="10">#REF!</definedName>
    <definedName name="fdf">#REF!</definedName>
    <definedName name="k" localSheetId="10">#REF!</definedName>
    <definedName name="k">#REF!</definedName>
    <definedName name="Notes" localSheetId="10">#REF!</definedName>
    <definedName name="Notes">#REF!</definedName>
    <definedName name="Part_1" localSheetId="10">#REF!</definedName>
    <definedName name="Part_1">#REF!</definedName>
    <definedName name="_xlnm.Print_Area" localSheetId="8">'11-12'!$A$1:$G$32</definedName>
    <definedName name="_xlnm.Print_Area" localSheetId="9">'13-14-15'!$A$1:$H$32</definedName>
    <definedName name="_xlnm.Print_Area" localSheetId="10">'16-17-18'!$A$1:$F$36</definedName>
    <definedName name="_xlnm.Print_Area" localSheetId="5">'5-7'!$A$2:$G$46</definedName>
    <definedName name="_xlnm.Print_Area" localSheetId="6">'8'!$A$1:$M$25</definedName>
    <definedName name="_xlnm.Print_Area" localSheetId="7">'9-11'!$A$1:$F$29</definedName>
    <definedName name="_xlnm.Print_Area" localSheetId="4">'التدفقات النقدية'!$A$1:$F$44</definedName>
    <definedName name="_xlnm.Print_Area" localSheetId="11">الزكاة!$A$1:$E$33</definedName>
    <definedName name="_xlnm.Print_Area" localSheetId="1">'المركز المالي '!$A$1:$H$43</definedName>
    <definedName name="_xlnm.Print_Area" localSheetId="3">'قائمة التغيرات'!$A$1:$I$26</definedName>
    <definedName name="_xlnm.Print_Area" localSheetId="2">'قائمة الدخل '!$A$1:$H$30</definedName>
    <definedName name="_xlnm.Print_Area" localSheetId="13">'مطابقة أول المدة'!$A$1:$F$46</definedName>
    <definedName name="_xlnm.Print_Titles" localSheetId="9">'13-14-15'!$1:$17</definedName>
    <definedName name="_xlnm.Print_Titles" localSheetId="10">'16-17-18'!$1:$12</definedName>
    <definedName name="_xlnm.Print_Titles" localSheetId="7">'9-11'!$1:$6</definedName>
    <definedName name="XDO_?BIRTH_DATE_EXP?" localSheetId="10">#REF!</definedName>
    <definedName name="XDO_?BIRTH_DATE_EXP?">#REF!</definedName>
    <definedName name="XDO_?CF_BDLABEL?" localSheetId="10">#REF!</definedName>
    <definedName name="XDO_?CF_BDLABEL?">#REF!</definedName>
    <definedName name="XDO_?CF_IQAMALABEL?" localSheetId="10">#REF!</definedName>
    <definedName name="XDO_?CF_IQAMALABEL?">#REF!</definedName>
    <definedName name="XDO_?CF_JOINDATELABEL?" localSheetId="10">#REF!</definedName>
    <definedName name="XDO_?CF_JOINDATELABEL?">#REF!</definedName>
    <definedName name="XDO_?CF_NAMEARABICNATIONALITY?" localSheetId="10">#REF!</definedName>
    <definedName name="XDO_?CF_NAMEARABICNATIONALITY?">#REF!</definedName>
    <definedName name="XDO_?CF_NINLABEL?" localSheetId="10">#REF!</definedName>
    <definedName name="XDO_?CF_NINLABEL?">#REF!</definedName>
    <definedName name="XDO_?CF_OLDNINLABEL?" localSheetId="10">#REF!</definedName>
    <definedName name="XDO_?CF_OLDNINLABEL?">#REF!</definedName>
    <definedName name="XDO_?CF_SINLABEL?" localSheetId="10">#REF!</definedName>
    <definedName name="XDO_?CF_SINLABEL?">#REF!</definedName>
    <definedName name="XDO_?CF_STATUS?" localSheetId="10">#REF!</definedName>
    <definedName name="XDO_?CF_STATUS?">#REF!</definedName>
    <definedName name="XDO_?CF_STATUSLABEL?" localSheetId="10">#REF!</definedName>
    <definedName name="XDO_?CF_STATUSLABEL?">#REF!</definedName>
    <definedName name="XDO_?CF_WAGELABEL?" localSheetId="10">#REF!</definedName>
    <definedName name="XDO_?CF_WAGELABEL?">#REF!</definedName>
    <definedName name="XDO_?IQAMANUMBER?" localSheetId="10">#REF!</definedName>
    <definedName name="XDO_?IQAMANUMBER?">#REF!</definedName>
    <definedName name="XDO_?JOIN_DATE_EXP?" localSheetId="10">#REF!</definedName>
    <definedName name="XDO_?JOIN_DATE_EXP?">#REF!</definedName>
    <definedName name="XDO_?MAIN_HEADING?" localSheetId="10">#REF!</definedName>
    <definedName name="XDO_?MAIN_HEADING?">#REF!</definedName>
    <definedName name="XDO_?MONTHLYCONTRIBUTORYWAGE?" localSheetId="10">#REF!</definedName>
    <definedName name="XDO_?MONTHLYCONTRIBUTORYWAGE?">#REF!</definedName>
    <definedName name="XDO_?NAME?" localSheetId="10">#REF!</definedName>
    <definedName name="XDO_?NAME?">#REF!</definedName>
    <definedName name="XDO_?NEWNINUMBER?" localSheetId="10">#REF!</definedName>
    <definedName name="XDO_?NEWNINUMBER?">#REF!</definedName>
    <definedName name="XDO_?OLDNINUMBER?" localSheetId="10">#REF!</definedName>
    <definedName name="XDO_?OLDNINUMBER?">#REF!</definedName>
    <definedName name="XDO_?PASSPORTNUMBER?" localSheetId="10">#REF!</definedName>
    <definedName name="XDO_?PASSPORTNUMBER?">#REF!</definedName>
    <definedName name="XDO_?SOCIALINSURANCENUMBER?" localSheetId="10">#REF!</definedName>
    <definedName name="XDO_?SOCIALINSURANCENUMBER?">#REF!</definedName>
    <definedName name="XDO_?SUB_HEADING?" localSheetId="10">#REF!</definedName>
    <definedName name="XDO_?SUB_HEADING?">#REF!</definedName>
    <definedName name="XDO_?TOTAL_EMPLOYERS?" localSheetId="10">#REF!</definedName>
    <definedName name="XDO_?TOTAL_EMPLOYERS?">#REF!</definedName>
    <definedName name="XDO_CF_NAMELABEL?" localSheetId="10">#REF!</definedName>
    <definedName name="XDO_CF_NAMELABEL?">#REF!</definedName>
    <definedName name="XDO_CF_NATIONALITYLABEL?" localSheetId="10">#REF!</definedName>
    <definedName name="XDO_CF_NATIONALITYLABEL?">#REF!</definedName>
    <definedName name="XDO_CF_PASSPORTLABEL?" localSheetId="10">#REF!</definedName>
    <definedName name="XDO_CF_PASSPORTLABEL?">#REF!</definedName>
    <definedName name="XDO_GROUP_?G_2?" localSheetId="10">#REF!</definedName>
    <definedName name="XDO_GROUP_?G_2?">#REF!</definedName>
    <definedName name="Z_C4C54333_0C8B_484B_8210_F3D7E510C081_.wvu.Cols" localSheetId="2" hidden="1">'قائمة الدخل '!$A:$A</definedName>
    <definedName name="Z_C4C54333_0C8B_484B_8210_F3D7E510C081_.wvu.PrintTitles" localSheetId="9" hidden="1">'13-14-15'!$1:$17</definedName>
    <definedName name="Z_C4C54333_0C8B_484B_8210_F3D7E510C081_.wvu.PrintTitles" localSheetId="10" hidden="1">'16-17-18'!$1:$12</definedName>
    <definedName name="Z_C4C54333_0C8B_484B_8210_F3D7E510C081_.wvu.PrintTitles" localSheetId="5" hidden="1">'5-7'!#REF!</definedName>
    <definedName name="Z_C4C54333_0C8B_484B_8210_F3D7E510C081_.wvu.PrintTitles" localSheetId="7" hidden="1">'9-11'!$1:$6</definedName>
    <definedName name="أتعابالفروع" localSheetId="10">#REF!</definedName>
    <definedName name="أتعابالفروع" localSheetId="6">#REF!</definedName>
    <definedName name="أتعابالفروع">#REF!</definedName>
    <definedName name="أجازات" localSheetId="10">#REF!</definedName>
    <definedName name="أجازات">#REF!</definedName>
    <definedName name="الأبراج" localSheetId="10">#REF!</definedName>
    <definedName name="الأبراج" localSheetId="6">#REF!</definedName>
    <definedName name="الأبراج">#REF!</definedName>
    <definedName name="الإيرادات" localSheetId="8">'[1]إيرادات مكتب الخبر'!#REF!</definedName>
    <definedName name="الإيرادات" localSheetId="9">'[1]إيرادات مكتب الخبر'!#REF!</definedName>
    <definedName name="الإيرادات" localSheetId="10">'[1]إيرادات مكتب الخبر'!#REF!</definedName>
    <definedName name="الإيرادات" localSheetId="6">'[2]إيرادات مكتب الخبر'!#REF!</definedName>
    <definedName name="الإيرادات">'[3]إيرادات مكتب الخبر'!#REF!</definedName>
    <definedName name="الدخل">'[4]قائمة الدخل'!$B$2</definedName>
    <definedName name="السابعة" localSheetId="10">#REF!</definedName>
    <definedName name="السابعة">#REF!</definedName>
    <definedName name="العملالأسبوعي" localSheetId="10">#REF!</definedName>
    <definedName name="العملالأسبوعي">#REF!</definedName>
    <definedName name="المراجعةالدورية" localSheetId="10">#REF!</definedName>
    <definedName name="المراجعةالدورية">#REF!</definedName>
    <definedName name="الميزانية" localSheetId="10">#REF!</definedName>
    <definedName name="الميزانية">#REF!</definedName>
    <definedName name="النبذة" localSheetId="8">#REF!</definedName>
    <definedName name="النبذة" localSheetId="9">#REF!</definedName>
    <definedName name="النبذة" localSheetId="10">#REF!</definedName>
    <definedName name="النبذة">#REF!</definedName>
    <definedName name="إيضاح3" localSheetId="10">#REF!</definedName>
    <definedName name="إيضاح3" localSheetId="6">#REF!</definedName>
    <definedName name="إيضاح3">#REF!</definedName>
    <definedName name="إيضاح7" localSheetId="10">#REF!</definedName>
    <definedName name="إيضاح7">#REF!</definedName>
    <definedName name="إيضاح8" localSheetId="10">#REF!</definedName>
    <definedName name="إيضاح8" localSheetId="6">#REF!</definedName>
    <definedName name="إيضاح8">#REF!</definedName>
    <definedName name="تذكرةطائرة" localSheetId="10">#REF!</definedName>
    <definedName name="تذكرةطائرة" localSheetId="6">#REF!</definedName>
    <definedName name="تذكرةطائرة">#REF!</definedName>
    <definedName name="تصفيةموظف" localSheetId="10">#REF!</definedName>
    <definedName name="تصفيةموظف">#REF!</definedName>
    <definedName name="تغيرات" localSheetId="10">#REF!</definedName>
    <definedName name="تغيرات">#REF!</definedName>
    <definedName name="تقريرأعمال" localSheetId="8">'[1]موقف العملاء'!#REF!</definedName>
    <definedName name="تقريرأعمال" localSheetId="9">'[1]موقف العملاء'!#REF!</definedName>
    <definedName name="تقريرأعمال" localSheetId="10">'[1]موقف العملاء'!#REF!</definedName>
    <definedName name="تقريرأعمال" localSheetId="6">'[2]موقف العملاء'!#REF!</definedName>
    <definedName name="تقريرأعمال">'[3]موقف العملاء'!#REF!</definedName>
    <definedName name="تقريرالمكتب" localSheetId="8">'[1]تقرير أعمال المكتب'!#REF!</definedName>
    <definedName name="تقريرالمكتب" localSheetId="9">'[1]تقرير أعمال المكتب'!#REF!</definedName>
    <definedName name="تقريرالمكتب" localSheetId="10">'[1]تقرير أعمال المكتب'!#REF!</definedName>
    <definedName name="تقريرالمكتب" localSheetId="6">'[2]تقرير أعمال المكتب'!#REF!</definedName>
    <definedName name="تقريرالمكتب">'[3]تقرير أعمال المكتب'!#REF!</definedName>
    <definedName name="تقريرشهري" localSheetId="8">'[1]موقف العملاء'!#REF!</definedName>
    <definedName name="تقريرشهري" localSheetId="9">'[1]موقف العملاء'!#REF!</definedName>
    <definedName name="تقريرشهري" localSheetId="10">'[1]موقف العملاء'!#REF!</definedName>
    <definedName name="تقريرشهري" localSheetId="6">'[2]موقف العملاء'!#REF!</definedName>
    <definedName name="تقريرشهري">'[3]موقف العملاء'!#REF!</definedName>
    <definedName name="تكاليف" localSheetId="10">#REF!</definedName>
    <definedName name="تكاليف">#REF!</definedName>
    <definedName name="تلفوناتالعملاء" localSheetId="8">#REF!</definedName>
    <definedName name="تلفوناتالعملاء" localSheetId="9">#REF!</definedName>
    <definedName name="تلفوناتالعملاء" localSheetId="10">#REF!</definedName>
    <definedName name="تلفوناتالعملاء" localSheetId="6">#REF!</definedName>
    <definedName name="تلفوناتالعملاء">#REF!</definedName>
    <definedName name="تليفونات">#REF!</definedName>
    <definedName name="جدولزمني" localSheetId="10">#REF!</definedName>
    <definedName name="جدولزمني" localSheetId="6">#REF!</definedName>
    <definedName name="جدولزمني">#REF!</definedName>
    <definedName name="جردالخزينة" localSheetId="10">#REF!</definedName>
    <definedName name="جردالخزينة">#REF!</definedName>
    <definedName name="جردالمخزون" localSheetId="10">#REF!</definedName>
    <definedName name="جردالمخزون">#REF!</definedName>
    <definedName name="خالد" localSheetId="8">'[1]موقف العملاء'!#REF!</definedName>
    <definedName name="خالد" localSheetId="9">'[1]موقف العملاء'!#REF!</definedName>
    <definedName name="خالد" localSheetId="10">'[1]موقف العملاء'!#REF!</definedName>
    <definedName name="خالد" localSheetId="6">'[5]موقف العملاء'!#REF!</definedName>
    <definedName name="خالد">'[3]موقف العملاء'!#REF!</definedName>
    <definedName name="خطابتنقل" localSheetId="10">#REF!</definedName>
    <definedName name="خطابتنقل" localSheetId="6">#REF!</definedName>
    <definedName name="خطابتنقل">#REF!</definedName>
    <definedName name="زياراتأسبوعي" localSheetId="10">#REF!</definedName>
    <definedName name="زياراتأسبوعي">#REF!</definedName>
    <definedName name="زياراتالعملاء" localSheetId="10">#REF!</definedName>
    <definedName name="زياراتالعملاء">#REF!</definedName>
    <definedName name="سامي" localSheetId="10">#REF!</definedName>
    <definedName name="سامي">#REF!</definedName>
    <definedName name="سندصرف" localSheetId="10">#REF!</definedName>
    <definedName name="سندصرف">#REF!</definedName>
    <definedName name="شى62" localSheetId="10">'[6]ميزان المراجعة'!#REF!</definedName>
    <definedName name="شى62">'[6]ميزان المراجعة'!#REF!</definedName>
    <definedName name="ص.راتب" localSheetId="8">#REF!</definedName>
    <definedName name="ص.راتب" localSheetId="9">#REF!</definedName>
    <definedName name="ص.راتب" localSheetId="10">#REF!</definedName>
    <definedName name="ص.راتب">#REF!</definedName>
    <definedName name="صرفعمولة" localSheetId="10">#REF!</definedName>
    <definedName name="صرفعمولة" localSheetId="6">#REF!</definedName>
    <definedName name="صرفعمولة">#REF!</definedName>
    <definedName name="عملاءالمكتب" localSheetId="8">'[7]كشف بعملاء المكتب'!#REF!</definedName>
    <definedName name="عملاءالمكتب" localSheetId="9">'[7]كشف بعملاء المكتب'!#REF!</definedName>
    <definedName name="عملاءالمكتب" localSheetId="10">'[7]كشف بعملاء المكتب'!#REF!</definedName>
    <definedName name="عملاءالمكتب" localSheetId="6">'[2]كشف بعملاء المكتب'!#REF!</definedName>
    <definedName name="عملاءالمكتب">'[8]كشف بعملاء المكتب'!#REF!</definedName>
    <definedName name="ك.الحضور" localSheetId="10">#REF!</definedName>
    <definedName name="ك.الحضور">#REF!</definedName>
    <definedName name="كشفتفريغ" localSheetId="10">#REF!</definedName>
    <definedName name="كشفتفريغ">#REF!</definedName>
    <definedName name="كمك" localSheetId="10">#REF!</definedName>
    <definedName name="كمك">#REF!</definedName>
    <definedName name="م.المراجعةالنهائية" localSheetId="10">#REF!</definedName>
    <definedName name="م.المراجعةالنهائية">#REF!</definedName>
    <definedName name="م.المكاتب" localSheetId="10">#REF!</definedName>
    <definedName name="م.المكاتب" localSheetId="6">#REF!</definedName>
    <definedName name="م.المكاتب">#REF!</definedName>
    <definedName name="م.بالمستودع" localSheetId="10">#REF!</definedName>
    <definedName name="م.بالمستودع">#REF!</definedName>
    <definedName name="مراسلاتالعملاء" localSheetId="10">#REF!</definedName>
    <definedName name="مراسلاتالعملاء">#REF!</definedName>
    <definedName name="موقفالعملاء" localSheetId="10">#REF!</definedName>
    <definedName name="موقفالعملاء">#REF!</definedName>
    <definedName name="ن.سيارة" localSheetId="10">#REF!</definedName>
    <definedName name="ن.سيارة">#REF!</definedName>
    <definedName name="نبذة" localSheetId="10">#REF!</definedName>
    <definedName name="نبذة">#REF!</definedName>
    <definedName name="نوعالخدمة" localSheetId="10">#REF!</definedName>
    <definedName name="نوعالخدمة" localSheetId="6">#REF!</definedName>
    <definedName name="نوعالخدمة">#REF!</definedName>
  </definedNames>
  <calcPr calcId="191029"/>
  <customWorkbookViews>
    <customWorkbookView name="SACAD OFFICE - Personal View" guid="{C4C54333-0C8B-484B-8210-F3D7E510C081}" mergeInterval="0" personalView="1" maximized="1" xWindow="-8" yWindow="-8" windowWidth="1936" windowHeight="1048" activeSheetId="1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 i="27" l="1"/>
  <c r="O7" i="27" s="1"/>
  <c r="H11" i="27"/>
  <c r="H36" i="27"/>
  <c r="H34" i="27"/>
  <c r="O29" i="27"/>
  <c r="O28" i="27"/>
  <c r="O24" i="27"/>
  <c r="O25" i="27" s="1"/>
  <c r="K31" i="27"/>
  <c r="M25" i="27"/>
  <c r="K25" i="27"/>
  <c r="O19" i="27"/>
  <c r="O18" i="27"/>
  <c r="O17" i="27"/>
  <c r="O12" i="27"/>
  <c r="O10" i="27"/>
  <c r="O6" i="27"/>
  <c r="O5" i="27"/>
  <c r="O4" i="27"/>
  <c r="M20" i="27"/>
  <c r="M30" i="27" s="1"/>
  <c r="K21" i="27"/>
  <c r="K13" i="27"/>
  <c r="K8" i="27"/>
  <c r="D28" i="24"/>
  <c r="F8" i="24"/>
  <c r="D8" i="24"/>
  <c r="F13" i="24"/>
  <c r="F14" i="24" s="1"/>
  <c r="C36" i="18"/>
  <c r="C32" i="18"/>
  <c r="D26" i="27"/>
  <c r="I36" i="27" s="1"/>
  <c r="J36" i="27" s="1"/>
  <c r="M11" i="27" l="1"/>
  <c r="M8" i="27"/>
  <c r="O20" i="27"/>
  <c r="O21" i="27" s="1"/>
  <c r="O26" i="27" s="1"/>
  <c r="M21" i="27"/>
  <c r="M26" i="27" s="1"/>
  <c r="K26" i="27"/>
  <c r="K32" i="27" s="1"/>
  <c r="K34" i="27" s="1"/>
  <c r="M31" i="27"/>
  <c r="O30" i="27"/>
  <c r="O31" i="27" s="1"/>
  <c r="K14" i="27"/>
  <c r="O8" i="27"/>
  <c r="D19" i="27"/>
  <c r="C32" i="26"/>
  <c r="E14" i="16" s="1"/>
  <c r="C12" i="26"/>
  <c r="E10" i="16" s="1"/>
  <c r="C26" i="26"/>
  <c r="E12" i="16" s="1"/>
  <c r="M13" i="27" l="1"/>
  <c r="O11" i="27"/>
  <c r="K36" i="27"/>
  <c r="D21" i="27" s="1"/>
  <c r="D22" i="27" s="1"/>
  <c r="O32" i="27"/>
  <c r="M32" i="27"/>
  <c r="E28" i="15"/>
  <c r="O13" i="27" l="1"/>
  <c r="M14" i="27"/>
  <c r="O14" i="27" s="1"/>
  <c r="O34" i="27"/>
  <c r="E29" i="15"/>
  <c r="C13" i="22"/>
  <c r="C26" i="22"/>
  <c r="C19" i="22" s="1"/>
  <c r="C20" i="22" s="1"/>
  <c r="E23" i="15" s="1"/>
  <c r="M11" i="20"/>
  <c r="M34" i="27" l="1"/>
  <c r="E22" i="15"/>
  <c r="E511" i="29"/>
  <c r="F511" i="29"/>
  <c r="E512" i="29" l="1"/>
  <c r="F33" i="45"/>
  <c r="F22" i="45"/>
  <c r="F11" i="45"/>
  <c r="F13" i="45"/>
  <c r="N164" i="29" l="1"/>
  <c r="O164" i="29"/>
  <c r="P164" i="29"/>
  <c r="Q164" i="29"/>
  <c r="C17" i="20" l="1"/>
  <c r="C16" i="20"/>
  <c r="C38" i="19"/>
  <c r="C37" i="19"/>
  <c r="C39" i="19" l="1"/>
  <c r="C18" i="20"/>
  <c r="N456" i="29" l="1"/>
  <c r="O456" i="29"/>
  <c r="P456" i="29"/>
  <c r="Q456" i="29"/>
  <c r="N457" i="29"/>
  <c r="O457" i="29"/>
  <c r="P457" i="29"/>
  <c r="Q457" i="29"/>
  <c r="N458" i="29"/>
  <c r="O458" i="29"/>
  <c r="P458" i="29"/>
  <c r="Q458" i="29"/>
  <c r="N459" i="29"/>
  <c r="O459" i="29"/>
  <c r="P459" i="29"/>
  <c r="Q459" i="29"/>
  <c r="N460" i="29"/>
  <c r="O460" i="29"/>
  <c r="P460" i="29"/>
  <c r="Q460" i="29"/>
  <c r="N461" i="29"/>
  <c r="O461" i="29"/>
  <c r="P461" i="29"/>
  <c r="Q461" i="29"/>
  <c r="N462" i="29"/>
  <c r="O462" i="29"/>
  <c r="P462" i="29"/>
  <c r="Q462" i="29"/>
  <c r="N463" i="29"/>
  <c r="O463" i="29"/>
  <c r="P463" i="29"/>
  <c r="Q463" i="29"/>
  <c r="N464" i="29"/>
  <c r="O464" i="29"/>
  <c r="P464" i="29"/>
  <c r="Q464" i="29"/>
  <c r="N465" i="29"/>
  <c r="O465" i="29"/>
  <c r="P465" i="29"/>
  <c r="Q465" i="29"/>
  <c r="N466" i="29"/>
  <c r="O466" i="29"/>
  <c r="P466" i="29"/>
  <c r="Q466" i="29"/>
  <c r="N467" i="29"/>
  <c r="O467" i="29"/>
  <c r="P467" i="29"/>
  <c r="Q467" i="29"/>
  <c r="N468" i="29"/>
  <c r="O468" i="29"/>
  <c r="P468" i="29"/>
  <c r="Q468" i="29"/>
  <c r="N469" i="29"/>
  <c r="O469" i="29"/>
  <c r="P469" i="29"/>
  <c r="Q469" i="29"/>
  <c r="N470" i="29"/>
  <c r="O470" i="29"/>
  <c r="P470" i="29"/>
  <c r="Q470" i="29"/>
  <c r="N471" i="29"/>
  <c r="O471" i="29"/>
  <c r="P471" i="29"/>
  <c r="Q471" i="29"/>
  <c r="N472" i="29"/>
  <c r="O472" i="29"/>
  <c r="P472" i="29"/>
  <c r="Q472" i="29"/>
  <c r="N473" i="29"/>
  <c r="O473" i="29"/>
  <c r="P473" i="29"/>
  <c r="Q473" i="29"/>
  <c r="N474" i="29"/>
  <c r="O474" i="29"/>
  <c r="P474" i="29"/>
  <c r="Q474" i="29"/>
  <c r="N475" i="29"/>
  <c r="O475" i="29"/>
  <c r="P475" i="29"/>
  <c r="Q475" i="29"/>
  <c r="N476" i="29"/>
  <c r="O476" i="29"/>
  <c r="P476" i="29"/>
  <c r="Q476" i="29"/>
  <c r="N477" i="29"/>
  <c r="O477" i="29"/>
  <c r="P477" i="29"/>
  <c r="Q477" i="29"/>
  <c r="N478" i="29"/>
  <c r="O478" i="29"/>
  <c r="P478" i="29"/>
  <c r="Q478" i="29"/>
  <c r="N479" i="29"/>
  <c r="O479" i="29"/>
  <c r="P479" i="29"/>
  <c r="Q479" i="29"/>
  <c r="N480" i="29"/>
  <c r="O480" i="29"/>
  <c r="P480" i="29"/>
  <c r="Q480" i="29"/>
  <c r="N481" i="29"/>
  <c r="O481" i="29"/>
  <c r="P481" i="29"/>
  <c r="Q481" i="29"/>
  <c r="N482" i="29"/>
  <c r="O482" i="29"/>
  <c r="P482" i="29"/>
  <c r="Q482" i="29"/>
  <c r="N483" i="29"/>
  <c r="O483" i="29"/>
  <c r="P483" i="29"/>
  <c r="Q483" i="29"/>
  <c r="N484" i="29"/>
  <c r="O484" i="29"/>
  <c r="P484" i="29"/>
  <c r="Q484" i="29"/>
  <c r="N485" i="29"/>
  <c r="O485" i="29"/>
  <c r="P485" i="29"/>
  <c r="Q485" i="29"/>
  <c r="N486" i="29"/>
  <c r="O486" i="29"/>
  <c r="P486" i="29"/>
  <c r="Q486" i="29"/>
  <c r="N487" i="29"/>
  <c r="O487" i="29"/>
  <c r="P487" i="29"/>
  <c r="Q487" i="29"/>
  <c r="N488" i="29"/>
  <c r="O488" i="29"/>
  <c r="P488" i="29"/>
  <c r="Q488" i="29"/>
  <c r="N489" i="29"/>
  <c r="O489" i="29"/>
  <c r="P489" i="29"/>
  <c r="Q489" i="29"/>
  <c r="N490" i="29"/>
  <c r="O490" i="29"/>
  <c r="P490" i="29"/>
  <c r="Q490" i="29"/>
  <c r="N491" i="29"/>
  <c r="O491" i="29"/>
  <c r="P491" i="29"/>
  <c r="Q491" i="29"/>
  <c r="N492" i="29"/>
  <c r="O492" i="29"/>
  <c r="P492" i="29"/>
  <c r="Q492" i="29"/>
  <c r="N493" i="29"/>
  <c r="O493" i="29"/>
  <c r="P493" i="29"/>
  <c r="Q493" i="29"/>
  <c r="N494" i="29"/>
  <c r="O494" i="29"/>
  <c r="P494" i="29"/>
  <c r="Q494" i="29"/>
  <c r="N495" i="29"/>
  <c r="O495" i="29"/>
  <c r="P495" i="29"/>
  <c r="Q495" i="29"/>
  <c r="N496" i="29"/>
  <c r="O496" i="29"/>
  <c r="P496" i="29"/>
  <c r="Q496" i="29"/>
  <c r="N497" i="29"/>
  <c r="O497" i="29"/>
  <c r="P497" i="29"/>
  <c r="Q497" i="29"/>
  <c r="N498" i="29"/>
  <c r="O498" i="29"/>
  <c r="P498" i="29"/>
  <c r="Q498" i="29"/>
  <c r="N499" i="29"/>
  <c r="O499" i="29"/>
  <c r="P499" i="29"/>
  <c r="Q499" i="29"/>
  <c r="N500" i="29"/>
  <c r="O500" i="29"/>
  <c r="P500" i="29"/>
  <c r="Q500" i="29"/>
  <c r="N501" i="29"/>
  <c r="O501" i="29"/>
  <c r="P501" i="29"/>
  <c r="Q501" i="29"/>
  <c r="N502" i="29"/>
  <c r="O502" i="29"/>
  <c r="P502" i="29"/>
  <c r="Q502" i="29"/>
  <c r="N503" i="29"/>
  <c r="O503" i="29"/>
  <c r="P503" i="29"/>
  <c r="Q503" i="29"/>
  <c r="N504" i="29"/>
  <c r="O504" i="29"/>
  <c r="P504" i="29"/>
  <c r="Q504" i="29"/>
  <c r="N505" i="29"/>
  <c r="O505" i="29"/>
  <c r="P505" i="29"/>
  <c r="Q505" i="29"/>
  <c r="N506" i="29"/>
  <c r="O506" i="29"/>
  <c r="P506" i="29"/>
  <c r="Q506" i="29"/>
  <c r="N507" i="29"/>
  <c r="O507" i="29"/>
  <c r="P507" i="29"/>
  <c r="Q507" i="29"/>
  <c r="N11" i="29"/>
  <c r="O11" i="29"/>
  <c r="P11" i="29"/>
  <c r="Q11" i="29"/>
  <c r="N12" i="29"/>
  <c r="O12" i="29"/>
  <c r="P12" i="29"/>
  <c r="Q12" i="29"/>
  <c r="N13" i="29"/>
  <c r="O13" i="29"/>
  <c r="P13" i="29"/>
  <c r="Q13" i="29"/>
  <c r="N14" i="29"/>
  <c r="O14" i="29"/>
  <c r="P14" i="29"/>
  <c r="Q14" i="29"/>
  <c r="N15" i="29"/>
  <c r="O15" i="29"/>
  <c r="P15" i="29"/>
  <c r="Q15" i="29"/>
  <c r="N16" i="29"/>
  <c r="O16" i="29"/>
  <c r="P16" i="29"/>
  <c r="Q16" i="29"/>
  <c r="N17" i="29"/>
  <c r="O17" i="29"/>
  <c r="P17" i="29"/>
  <c r="Q17" i="29"/>
  <c r="N18" i="29"/>
  <c r="O18" i="29"/>
  <c r="P18" i="29"/>
  <c r="Q18" i="29"/>
  <c r="N19" i="29"/>
  <c r="O19" i="29"/>
  <c r="P19" i="29"/>
  <c r="Q19" i="29"/>
  <c r="N20" i="29"/>
  <c r="O20" i="29"/>
  <c r="P20" i="29"/>
  <c r="Q20" i="29"/>
  <c r="N21" i="29"/>
  <c r="O21" i="29"/>
  <c r="P21" i="29"/>
  <c r="Q21" i="29"/>
  <c r="N22" i="29"/>
  <c r="O22" i="29"/>
  <c r="P22" i="29"/>
  <c r="Q22" i="29"/>
  <c r="N23" i="29"/>
  <c r="O23" i="29"/>
  <c r="P23" i="29"/>
  <c r="Q23" i="29"/>
  <c r="N24" i="29"/>
  <c r="O24" i="29"/>
  <c r="P24" i="29"/>
  <c r="Q24" i="29"/>
  <c r="N25" i="29"/>
  <c r="O25" i="29"/>
  <c r="P25" i="29"/>
  <c r="Q25" i="29"/>
  <c r="N26" i="29"/>
  <c r="O26" i="29"/>
  <c r="P26" i="29"/>
  <c r="Q26" i="29"/>
  <c r="N27" i="29"/>
  <c r="O27" i="29"/>
  <c r="P27" i="29"/>
  <c r="Q27" i="29"/>
  <c r="N28" i="29"/>
  <c r="O28" i="29"/>
  <c r="P28" i="29"/>
  <c r="Q28" i="29"/>
  <c r="N29" i="29"/>
  <c r="O29" i="29"/>
  <c r="P29" i="29"/>
  <c r="Q29" i="29"/>
  <c r="N30" i="29"/>
  <c r="O30" i="29"/>
  <c r="P30" i="29"/>
  <c r="Q30" i="29"/>
  <c r="N31" i="29"/>
  <c r="O31" i="29"/>
  <c r="P31" i="29"/>
  <c r="Q31" i="29"/>
  <c r="N32" i="29"/>
  <c r="O32" i="29"/>
  <c r="P32" i="29"/>
  <c r="Q32" i="29"/>
  <c r="N33" i="29"/>
  <c r="O33" i="29"/>
  <c r="P33" i="29"/>
  <c r="Q33" i="29"/>
  <c r="N34" i="29"/>
  <c r="O34" i="29"/>
  <c r="P34" i="29"/>
  <c r="Q34" i="29"/>
  <c r="N35" i="29"/>
  <c r="O35" i="29"/>
  <c r="P35" i="29"/>
  <c r="Q35" i="29"/>
  <c r="N36" i="29"/>
  <c r="O36" i="29"/>
  <c r="P36" i="29"/>
  <c r="Q36" i="29"/>
  <c r="N37" i="29"/>
  <c r="O37" i="29"/>
  <c r="P37" i="29"/>
  <c r="Q37" i="29"/>
  <c r="N38" i="29"/>
  <c r="O38" i="29"/>
  <c r="P38" i="29"/>
  <c r="Q38" i="29"/>
  <c r="N39" i="29"/>
  <c r="O39" i="29"/>
  <c r="P39" i="29"/>
  <c r="Q39" i="29"/>
  <c r="N40" i="29"/>
  <c r="O40" i="29"/>
  <c r="P40" i="29"/>
  <c r="Q40" i="29"/>
  <c r="N41" i="29"/>
  <c r="O41" i="29"/>
  <c r="P41" i="29"/>
  <c r="Q41" i="29"/>
  <c r="N42" i="29"/>
  <c r="O42" i="29"/>
  <c r="P42" i="29"/>
  <c r="Q42" i="29"/>
  <c r="N43" i="29"/>
  <c r="O43" i="29"/>
  <c r="P43" i="29"/>
  <c r="Q43" i="29"/>
  <c r="N44" i="29"/>
  <c r="O44" i="29"/>
  <c r="P44" i="29"/>
  <c r="Q44" i="29"/>
  <c r="N45" i="29"/>
  <c r="O45" i="29"/>
  <c r="P45" i="29"/>
  <c r="Q45" i="29"/>
  <c r="N46" i="29"/>
  <c r="O46" i="29"/>
  <c r="P46" i="29"/>
  <c r="Q46" i="29"/>
  <c r="N47" i="29"/>
  <c r="O47" i="29"/>
  <c r="P47" i="29"/>
  <c r="Q47" i="29"/>
  <c r="N48" i="29"/>
  <c r="O48" i="29"/>
  <c r="P48" i="29"/>
  <c r="Q48" i="29"/>
  <c r="N49" i="29"/>
  <c r="O49" i="29"/>
  <c r="P49" i="29"/>
  <c r="Q49" i="29"/>
  <c r="N50" i="29"/>
  <c r="O50" i="29"/>
  <c r="P50" i="29"/>
  <c r="Q50" i="29"/>
  <c r="N51" i="29"/>
  <c r="O51" i="29"/>
  <c r="P51" i="29"/>
  <c r="Q51" i="29"/>
  <c r="N52" i="29"/>
  <c r="O52" i="29"/>
  <c r="P52" i="29"/>
  <c r="Q52" i="29"/>
  <c r="N53" i="29"/>
  <c r="O53" i="29"/>
  <c r="P53" i="29"/>
  <c r="Q53" i="29"/>
  <c r="N54" i="29"/>
  <c r="O54" i="29"/>
  <c r="P54" i="29"/>
  <c r="Q54" i="29"/>
  <c r="N55" i="29"/>
  <c r="O55" i="29"/>
  <c r="P55" i="29"/>
  <c r="Q55" i="29"/>
  <c r="N56" i="29"/>
  <c r="O56" i="29"/>
  <c r="P56" i="29"/>
  <c r="Q56" i="29"/>
  <c r="N57" i="29"/>
  <c r="O57" i="29"/>
  <c r="P57" i="29"/>
  <c r="Q57" i="29"/>
  <c r="N58" i="29"/>
  <c r="O58" i="29"/>
  <c r="P58" i="29"/>
  <c r="Q58" i="29"/>
  <c r="N59" i="29"/>
  <c r="O59" i="29"/>
  <c r="P59" i="29"/>
  <c r="Q59" i="29"/>
  <c r="N60" i="29"/>
  <c r="O60" i="29"/>
  <c r="P60" i="29"/>
  <c r="Q60" i="29"/>
  <c r="N61" i="29"/>
  <c r="O61" i="29"/>
  <c r="P61" i="29"/>
  <c r="Q61" i="29"/>
  <c r="N62" i="29"/>
  <c r="O62" i="29"/>
  <c r="P62" i="29"/>
  <c r="Q62" i="29"/>
  <c r="N63" i="29"/>
  <c r="O63" i="29"/>
  <c r="P63" i="29"/>
  <c r="Q63" i="29"/>
  <c r="N64" i="29"/>
  <c r="O64" i="29"/>
  <c r="P64" i="29"/>
  <c r="Q64" i="29"/>
  <c r="N65" i="29"/>
  <c r="O65" i="29"/>
  <c r="P65" i="29"/>
  <c r="Q65" i="29"/>
  <c r="N66" i="29"/>
  <c r="O66" i="29"/>
  <c r="P66" i="29"/>
  <c r="Q66" i="29"/>
  <c r="N67" i="29"/>
  <c r="O67" i="29"/>
  <c r="P67" i="29"/>
  <c r="Q67" i="29"/>
  <c r="N68" i="29"/>
  <c r="O68" i="29"/>
  <c r="P68" i="29"/>
  <c r="Q68" i="29"/>
  <c r="N69" i="29"/>
  <c r="O69" i="29"/>
  <c r="P69" i="29"/>
  <c r="Q69" i="29"/>
  <c r="N70" i="29"/>
  <c r="O70" i="29"/>
  <c r="P70" i="29"/>
  <c r="Q70" i="29"/>
  <c r="N71" i="29"/>
  <c r="O71" i="29"/>
  <c r="P71" i="29"/>
  <c r="Q71" i="29"/>
  <c r="N72" i="29"/>
  <c r="O72" i="29"/>
  <c r="P72" i="29"/>
  <c r="Q72" i="29"/>
  <c r="N73" i="29"/>
  <c r="O73" i="29"/>
  <c r="P73" i="29"/>
  <c r="Q73" i="29"/>
  <c r="N74" i="29"/>
  <c r="O74" i="29"/>
  <c r="P74" i="29"/>
  <c r="Q74" i="29"/>
  <c r="N75" i="29"/>
  <c r="O75" i="29"/>
  <c r="P75" i="29"/>
  <c r="Q75" i="29"/>
  <c r="N76" i="29"/>
  <c r="O76" i="29"/>
  <c r="P76" i="29"/>
  <c r="Q76" i="29"/>
  <c r="N77" i="29"/>
  <c r="O77" i="29"/>
  <c r="P77" i="29"/>
  <c r="Q77" i="29"/>
  <c r="N78" i="29"/>
  <c r="O78" i="29"/>
  <c r="P78" i="29"/>
  <c r="Q78" i="29"/>
  <c r="N79" i="29"/>
  <c r="O79" i="29"/>
  <c r="P79" i="29"/>
  <c r="Q79" i="29"/>
  <c r="N80" i="29"/>
  <c r="O80" i="29"/>
  <c r="P80" i="29"/>
  <c r="Q80" i="29"/>
  <c r="N81" i="29"/>
  <c r="O81" i="29"/>
  <c r="P81" i="29"/>
  <c r="Q81" i="29"/>
  <c r="N82" i="29"/>
  <c r="O82" i="29"/>
  <c r="P82" i="29"/>
  <c r="Q82" i="29"/>
  <c r="N83" i="29"/>
  <c r="O83" i="29"/>
  <c r="P83" i="29"/>
  <c r="Q83" i="29"/>
  <c r="N84" i="29"/>
  <c r="O84" i="29"/>
  <c r="P84" i="29"/>
  <c r="Q84" i="29"/>
  <c r="N85" i="29"/>
  <c r="O85" i="29"/>
  <c r="P85" i="29"/>
  <c r="Q85" i="29"/>
  <c r="N86" i="29"/>
  <c r="O86" i="29"/>
  <c r="P86" i="29"/>
  <c r="Q86" i="29"/>
  <c r="N87" i="29"/>
  <c r="O87" i="29"/>
  <c r="P87" i="29"/>
  <c r="Q87" i="29"/>
  <c r="N88" i="29"/>
  <c r="O88" i="29"/>
  <c r="P88" i="29"/>
  <c r="Q88" i="29"/>
  <c r="N89" i="29"/>
  <c r="O89" i="29"/>
  <c r="P89" i="29"/>
  <c r="Q89" i="29"/>
  <c r="N90" i="29"/>
  <c r="O90" i="29"/>
  <c r="P90" i="29"/>
  <c r="Q90" i="29"/>
  <c r="N91" i="29"/>
  <c r="O91" i="29"/>
  <c r="P91" i="29"/>
  <c r="Q91" i="29"/>
  <c r="N92" i="29"/>
  <c r="O92" i="29"/>
  <c r="P92" i="29"/>
  <c r="Q92" i="29"/>
  <c r="N93" i="29"/>
  <c r="O93" i="29"/>
  <c r="P93" i="29"/>
  <c r="Q93" i="29"/>
  <c r="N94" i="29"/>
  <c r="O94" i="29"/>
  <c r="P94" i="29"/>
  <c r="Q94" i="29"/>
  <c r="N95" i="29"/>
  <c r="O95" i="29"/>
  <c r="P95" i="29"/>
  <c r="Q95" i="29"/>
  <c r="N96" i="29"/>
  <c r="O96" i="29"/>
  <c r="P96" i="29"/>
  <c r="Q96" i="29"/>
  <c r="N97" i="29"/>
  <c r="O97" i="29"/>
  <c r="P97" i="29"/>
  <c r="Q97" i="29"/>
  <c r="N98" i="29"/>
  <c r="O98" i="29"/>
  <c r="P98" i="29"/>
  <c r="Q98" i="29"/>
  <c r="N99" i="29"/>
  <c r="O99" i="29"/>
  <c r="P99" i="29"/>
  <c r="Q99" i="29"/>
  <c r="N100" i="29"/>
  <c r="O100" i="29"/>
  <c r="P100" i="29"/>
  <c r="Q100" i="29"/>
  <c r="N101" i="29"/>
  <c r="O101" i="29"/>
  <c r="P101" i="29"/>
  <c r="Q101" i="29"/>
  <c r="N102" i="29"/>
  <c r="O102" i="29"/>
  <c r="P102" i="29"/>
  <c r="Q102" i="29"/>
  <c r="N103" i="29"/>
  <c r="O103" i="29"/>
  <c r="P103" i="29"/>
  <c r="Q103" i="29"/>
  <c r="N104" i="29"/>
  <c r="O104" i="29"/>
  <c r="P104" i="29"/>
  <c r="Q104" i="29"/>
  <c r="N105" i="29"/>
  <c r="O105" i="29"/>
  <c r="P105" i="29"/>
  <c r="Q105" i="29"/>
  <c r="N106" i="29"/>
  <c r="O106" i="29"/>
  <c r="P106" i="29"/>
  <c r="Q106" i="29"/>
  <c r="N107" i="29"/>
  <c r="O107" i="29"/>
  <c r="P107" i="29"/>
  <c r="Q107" i="29"/>
  <c r="N108" i="29"/>
  <c r="O108" i="29"/>
  <c r="P108" i="29"/>
  <c r="Q108" i="29"/>
  <c r="N109" i="29"/>
  <c r="O109" i="29"/>
  <c r="P109" i="29"/>
  <c r="Q109" i="29"/>
  <c r="N110" i="29"/>
  <c r="O110" i="29"/>
  <c r="P110" i="29"/>
  <c r="Q110" i="29"/>
  <c r="N111" i="29"/>
  <c r="O111" i="29"/>
  <c r="P111" i="29"/>
  <c r="Q111" i="29"/>
  <c r="N112" i="29"/>
  <c r="O112" i="29"/>
  <c r="P112" i="29"/>
  <c r="Q112" i="29"/>
  <c r="N113" i="29"/>
  <c r="O113" i="29"/>
  <c r="P113" i="29"/>
  <c r="Q113" i="29"/>
  <c r="N114" i="29"/>
  <c r="O114" i="29"/>
  <c r="P114" i="29"/>
  <c r="Q114" i="29"/>
  <c r="N115" i="29"/>
  <c r="O115" i="29"/>
  <c r="P115" i="29"/>
  <c r="Q115" i="29"/>
  <c r="N116" i="29"/>
  <c r="O116" i="29"/>
  <c r="P116" i="29"/>
  <c r="Q116" i="29"/>
  <c r="N117" i="29"/>
  <c r="O117" i="29"/>
  <c r="P117" i="29"/>
  <c r="Q117" i="29"/>
  <c r="N118" i="29"/>
  <c r="O118" i="29"/>
  <c r="P118" i="29"/>
  <c r="Q118" i="29"/>
  <c r="N119" i="29"/>
  <c r="O119" i="29"/>
  <c r="P119" i="29"/>
  <c r="Q119" i="29"/>
  <c r="N120" i="29"/>
  <c r="O120" i="29"/>
  <c r="P120" i="29"/>
  <c r="Q120" i="29"/>
  <c r="N121" i="29"/>
  <c r="O121" i="29"/>
  <c r="P121" i="29"/>
  <c r="Q121" i="29"/>
  <c r="N122" i="29"/>
  <c r="O122" i="29"/>
  <c r="P122" i="29"/>
  <c r="Q122" i="29"/>
  <c r="N123" i="29"/>
  <c r="O123" i="29"/>
  <c r="P123" i="29"/>
  <c r="Q123" i="29"/>
  <c r="N124" i="29"/>
  <c r="O124" i="29"/>
  <c r="P124" i="29"/>
  <c r="Q124" i="29"/>
  <c r="N125" i="29"/>
  <c r="O125" i="29"/>
  <c r="P125" i="29"/>
  <c r="Q125" i="29"/>
  <c r="N126" i="29"/>
  <c r="O126" i="29"/>
  <c r="P126" i="29"/>
  <c r="Q126" i="29"/>
  <c r="N127" i="29"/>
  <c r="O127" i="29"/>
  <c r="P127" i="29"/>
  <c r="Q127" i="29"/>
  <c r="N128" i="29"/>
  <c r="O128" i="29"/>
  <c r="P128" i="29"/>
  <c r="Q128" i="29"/>
  <c r="N129" i="29"/>
  <c r="O129" i="29"/>
  <c r="P129" i="29"/>
  <c r="Q129" i="29"/>
  <c r="N130" i="29"/>
  <c r="O130" i="29"/>
  <c r="P130" i="29"/>
  <c r="Q130" i="29"/>
  <c r="N131" i="29"/>
  <c r="O131" i="29"/>
  <c r="P131" i="29"/>
  <c r="Q131" i="29"/>
  <c r="N132" i="29"/>
  <c r="O132" i="29"/>
  <c r="P132" i="29"/>
  <c r="Q132" i="29"/>
  <c r="N133" i="29"/>
  <c r="O133" i="29"/>
  <c r="P133" i="29"/>
  <c r="Q133" i="29"/>
  <c r="N134" i="29"/>
  <c r="O134" i="29"/>
  <c r="P134" i="29"/>
  <c r="Q134" i="29"/>
  <c r="N135" i="29"/>
  <c r="O135" i="29"/>
  <c r="P135" i="29"/>
  <c r="Q135" i="29"/>
  <c r="N136" i="29"/>
  <c r="O136" i="29"/>
  <c r="P136" i="29"/>
  <c r="Q136" i="29"/>
  <c r="N137" i="29"/>
  <c r="O137" i="29"/>
  <c r="P137" i="29"/>
  <c r="Q137" i="29"/>
  <c r="N138" i="29"/>
  <c r="O138" i="29"/>
  <c r="P138" i="29"/>
  <c r="Q138" i="29"/>
  <c r="N139" i="29"/>
  <c r="O139" i="29"/>
  <c r="P139" i="29"/>
  <c r="Q139" i="29"/>
  <c r="N140" i="29"/>
  <c r="O140" i="29"/>
  <c r="P140" i="29"/>
  <c r="Q140" i="29"/>
  <c r="N141" i="29"/>
  <c r="O141" i="29"/>
  <c r="P141" i="29"/>
  <c r="Q141" i="29"/>
  <c r="N142" i="29"/>
  <c r="O142" i="29"/>
  <c r="P142" i="29"/>
  <c r="Q142" i="29"/>
  <c r="N143" i="29"/>
  <c r="O143" i="29"/>
  <c r="P143" i="29"/>
  <c r="Q143" i="29"/>
  <c r="N144" i="29"/>
  <c r="O144" i="29"/>
  <c r="P144" i="29"/>
  <c r="Q144" i="29"/>
  <c r="N145" i="29"/>
  <c r="O145" i="29"/>
  <c r="P145" i="29"/>
  <c r="Q145" i="29"/>
  <c r="N146" i="29"/>
  <c r="O146" i="29"/>
  <c r="P146" i="29"/>
  <c r="Q146" i="29"/>
  <c r="N147" i="29"/>
  <c r="O147" i="29"/>
  <c r="P147" i="29"/>
  <c r="Q147" i="29"/>
  <c r="N148" i="29"/>
  <c r="O148" i="29"/>
  <c r="P148" i="29"/>
  <c r="Q148" i="29"/>
  <c r="N149" i="29"/>
  <c r="O149" i="29"/>
  <c r="P149" i="29"/>
  <c r="Q149" i="29"/>
  <c r="N150" i="29"/>
  <c r="O150" i="29"/>
  <c r="P150" i="29"/>
  <c r="Q150" i="29"/>
  <c r="N151" i="29"/>
  <c r="O151" i="29"/>
  <c r="P151" i="29"/>
  <c r="Q151" i="29"/>
  <c r="N152" i="29"/>
  <c r="O152" i="29"/>
  <c r="P152" i="29"/>
  <c r="Q152" i="29"/>
  <c r="N153" i="29"/>
  <c r="O153" i="29"/>
  <c r="P153" i="29"/>
  <c r="Q153" i="29"/>
  <c r="N154" i="29"/>
  <c r="O154" i="29"/>
  <c r="P154" i="29"/>
  <c r="Q154" i="29"/>
  <c r="N155" i="29"/>
  <c r="O155" i="29"/>
  <c r="P155" i="29"/>
  <c r="Q155" i="29"/>
  <c r="N156" i="29"/>
  <c r="O156" i="29"/>
  <c r="P156" i="29"/>
  <c r="C10" i="20" s="1"/>
  <c r="Q156" i="29"/>
  <c r="C12" i="20" s="1"/>
  <c r="N157" i="29"/>
  <c r="O157" i="29"/>
  <c r="P157" i="29"/>
  <c r="E10" i="20" s="1"/>
  <c r="Q157" i="29"/>
  <c r="E12" i="20" s="1"/>
  <c r="N158" i="29"/>
  <c r="O158" i="29"/>
  <c r="P158" i="29"/>
  <c r="G10" i="20" s="1"/>
  <c r="Q158" i="29"/>
  <c r="G12" i="20" s="1"/>
  <c r="N159" i="29"/>
  <c r="O159" i="29"/>
  <c r="P159" i="29"/>
  <c r="Q159" i="29"/>
  <c r="N160" i="29"/>
  <c r="O160" i="29"/>
  <c r="P160" i="29"/>
  <c r="Q160" i="29"/>
  <c r="N161" i="29"/>
  <c r="O161" i="29"/>
  <c r="P161" i="29"/>
  <c r="K10" i="20" s="1"/>
  <c r="Q161" i="29"/>
  <c r="N162" i="29"/>
  <c r="O162" i="29"/>
  <c r="P162" i="29"/>
  <c r="Q162" i="29"/>
  <c r="N163" i="29"/>
  <c r="O163" i="29"/>
  <c r="P163" i="29"/>
  <c r="Q163" i="29"/>
  <c r="N165" i="29"/>
  <c r="O165" i="29"/>
  <c r="P165" i="29"/>
  <c r="Q165" i="29"/>
  <c r="N166" i="29"/>
  <c r="O166" i="29"/>
  <c r="P166" i="29"/>
  <c r="Q166" i="29"/>
  <c r="N167" i="29"/>
  <c r="E25" i="22" s="1"/>
  <c r="O167" i="29"/>
  <c r="P167" i="29"/>
  <c r="Q167" i="29"/>
  <c r="N168" i="29"/>
  <c r="O168" i="29"/>
  <c r="P168" i="29"/>
  <c r="Q168" i="29"/>
  <c r="N169" i="29"/>
  <c r="O169" i="29"/>
  <c r="P169" i="29"/>
  <c r="Q169" i="29"/>
  <c r="N170" i="29"/>
  <c r="O170" i="29"/>
  <c r="P170" i="29"/>
  <c r="Q170" i="29"/>
  <c r="N171" i="29"/>
  <c r="O171" i="29"/>
  <c r="P171" i="29"/>
  <c r="Q171" i="29"/>
  <c r="N172" i="29"/>
  <c r="O172" i="29"/>
  <c r="P172" i="29"/>
  <c r="Q172" i="29"/>
  <c r="N173" i="29"/>
  <c r="O173" i="29"/>
  <c r="P173" i="29"/>
  <c r="Q173" i="29"/>
  <c r="N174" i="29"/>
  <c r="O174" i="29"/>
  <c r="P174" i="29"/>
  <c r="Q174" i="29"/>
  <c r="N175" i="29"/>
  <c r="O175" i="29"/>
  <c r="P175" i="29"/>
  <c r="Q175" i="29"/>
  <c r="N176" i="29"/>
  <c r="O176" i="29"/>
  <c r="P176" i="29"/>
  <c r="Q176" i="29"/>
  <c r="N177" i="29"/>
  <c r="O177" i="29"/>
  <c r="P177" i="29"/>
  <c r="Q177" i="29"/>
  <c r="N178" i="29"/>
  <c r="O178" i="29"/>
  <c r="P178" i="29"/>
  <c r="Q178" i="29"/>
  <c r="N179" i="29"/>
  <c r="O179" i="29"/>
  <c r="P179" i="29"/>
  <c r="Q179" i="29"/>
  <c r="N180" i="29"/>
  <c r="O180" i="29"/>
  <c r="P180" i="29"/>
  <c r="Q180" i="29"/>
  <c r="N181" i="29"/>
  <c r="O181" i="29"/>
  <c r="P181" i="29"/>
  <c r="Q181" i="29"/>
  <c r="N182" i="29"/>
  <c r="O182" i="29"/>
  <c r="P182" i="29"/>
  <c r="Q182" i="29"/>
  <c r="N183" i="29"/>
  <c r="O183" i="29"/>
  <c r="P183" i="29"/>
  <c r="Q183" i="29"/>
  <c r="N184" i="29"/>
  <c r="O184" i="29"/>
  <c r="P184" i="29"/>
  <c r="Q184" i="29"/>
  <c r="N185" i="29"/>
  <c r="O185" i="29"/>
  <c r="P185" i="29"/>
  <c r="Q185" i="29"/>
  <c r="N186" i="29"/>
  <c r="O186" i="29"/>
  <c r="P186" i="29"/>
  <c r="Q186" i="29"/>
  <c r="N187" i="29"/>
  <c r="O187" i="29"/>
  <c r="P187" i="29"/>
  <c r="Q187" i="29"/>
  <c r="N188" i="29"/>
  <c r="O188" i="29"/>
  <c r="P188" i="29"/>
  <c r="Q188" i="29"/>
  <c r="N189" i="29"/>
  <c r="O189" i="29"/>
  <c r="P189" i="29"/>
  <c r="Q189" i="29"/>
  <c r="N190" i="29"/>
  <c r="O190" i="29"/>
  <c r="P190" i="29"/>
  <c r="Q190" i="29"/>
  <c r="N191" i="29"/>
  <c r="O191" i="29"/>
  <c r="P191" i="29"/>
  <c r="Q191" i="29"/>
  <c r="N192" i="29"/>
  <c r="O192" i="29"/>
  <c r="P192" i="29"/>
  <c r="Q192" i="29"/>
  <c r="N193" i="29"/>
  <c r="O193" i="29"/>
  <c r="P193" i="29"/>
  <c r="Q193" i="29"/>
  <c r="N194" i="29"/>
  <c r="O194" i="29"/>
  <c r="P194" i="29"/>
  <c r="Q194" i="29"/>
  <c r="N195" i="29"/>
  <c r="O195" i="29"/>
  <c r="P195" i="29"/>
  <c r="Q195" i="29"/>
  <c r="N196" i="29"/>
  <c r="O196" i="29"/>
  <c r="P196" i="29"/>
  <c r="Q196" i="29"/>
  <c r="N197" i="29"/>
  <c r="O197" i="29"/>
  <c r="P197" i="29"/>
  <c r="Q197" i="29"/>
  <c r="N198" i="29"/>
  <c r="O198" i="29"/>
  <c r="P198" i="29"/>
  <c r="Q198" i="29"/>
  <c r="N199" i="29"/>
  <c r="O199" i="29"/>
  <c r="P199" i="29"/>
  <c r="Q199" i="29"/>
  <c r="N200" i="29"/>
  <c r="O200" i="29"/>
  <c r="P200" i="29"/>
  <c r="Q200" i="29"/>
  <c r="N201" i="29"/>
  <c r="O201" i="29"/>
  <c r="P201" i="29"/>
  <c r="Q201" i="29"/>
  <c r="N202" i="29"/>
  <c r="O202" i="29"/>
  <c r="P202" i="29"/>
  <c r="Q202" i="29"/>
  <c r="N203" i="29"/>
  <c r="O203" i="29"/>
  <c r="P203" i="29"/>
  <c r="Q203" i="29"/>
  <c r="N204" i="29"/>
  <c r="O204" i="29"/>
  <c r="P204" i="29"/>
  <c r="Q204" i="29"/>
  <c r="N205" i="29"/>
  <c r="O205" i="29"/>
  <c r="P205" i="29"/>
  <c r="Q205" i="29"/>
  <c r="N206" i="29"/>
  <c r="O206" i="29"/>
  <c r="P206" i="29"/>
  <c r="Q206" i="29"/>
  <c r="N207" i="29"/>
  <c r="O207" i="29"/>
  <c r="P207" i="29"/>
  <c r="Q207" i="29"/>
  <c r="N208" i="29"/>
  <c r="O208" i="29"/>
  <c r="P208" i="29"/>
  <c r="Q208" i="29"/>
  <c r="N209" i="29"/>
  <c r="O209" i="29"/>
  <c r="P209" i="29"/>
  <c r="Q209" i="29"/>
  <c r="N210" i="29"/>
  <c r="O210" i="29"/>
  <c r="P210" i="29"/>
  <c r="Q210" i="29"/>
  <c r="N211" i="29"/>
  <c r="O211" i="29"/>
  <c r="P211" i="29"/>
  <c r="Q211" i="29"/>
  <c r="N212" i="29"/>
  <c r="O212" i="29"/>
  <c r="P212" i="29"/>
  <c r="Q212" i="29"/>
  <c r="N213" i="29"/>
  <c r="O213" i="29"/>
  <c r="P213" i="29"/>
  <c r="Q213" i="29"/>
  <c r="N214" i="29"/>
  <c r="O214" i="29"/>
  <c r="P214" i="29"/>
  <c r="Q214" i="29"/>
  <c r="N215" i="29"/>
  <c r="O215" i="29"/>
  <c r="P215" i="29"/>
  <c r="Q215" i="29"/>
  <c r="N216" i="29"/>
  <c r="O216" i="29"/>
  <c r="P216" i="29"/>
  <c r="Q216" i="29"/>
  <c r="N217" i="29"/>
  <c r="O217" i="29"/>
  <c r="P217" i="29"/>
  <c r="Q217" i="29"/>
  <c r="N218" i="29"/>
  <c r="O218" i="29"/>
  <c r="P218" i="29"/>
  <c r="Q218" i="29"/>
  <c r="N219" i="29"/>
  <c r="O219" i="29"/>
  <c r="P219" i="29"/>
  <c r="Q219" i="29"/>
  <c r="N220" i="29"/>
  <c r="O220" i="29"/>
  <c r="P220" i="29"/>
  <c r="Q220" i="29"/>
  <c r="N221" i="29"/>
  <c r="O221" i="29"/>
  <c r="P221" i="29"/>
  <c r="Q221" i="29"/>
  <c r="N222" i="29"/>
  <c r="O222" i="29"/>
  <c r="P222" i="29"/>
  <c r="Q222" i="29"/>
  <c r="N223" i="29"/>
  <c r="O223" i="29"/>
  <c r="P223" i="29"/>
  <c r="Q223" i="29"/>
  <c r="N224" i="29"/>
  <c r="O224" i="29"/>
  <c r="P224" i="29"/>
  <c r="Q224" i="29"/>
  <c r="N225" i="29"/>
  <c r="O225" i="29"/>
  <c r="P225" i="29"/>
  <c r="Q225" i="29"/>
  <c r="N226" i="29"/>
  <c r="O226" i="29"/>
  <c r="P226" i="29"/>
  <c r="Q226" i="29"/>
  <c r="N227" i="29"/>
  <c r="O227" i="29"/>
  <c r="P227" i="29"/>
  <c r="Q227" i="29"/>
  <c r="N228" i="29"/>
  <c r="O228" i="29"/>
  <c r="P228" i="29"/>
  <c r="Q228" i="29"/>
  <c r="N229" i="29"/>
  <c r="O229" i="29"/>
  <c r="P229" i="29"/>
  <c r="Q229" i="29"/>
  <c r="N230" i="29"/>
  <c r="O230" i="29"/>
  <c r="P230" i="29"/>
  <c r="Q230" i="29"/>
  <c r="N231" i="29"/>
  <c r="O231" i="29"/>
  <c r="P231" i="29"/>
  <c r="Q231" i="29"/>
  <c r="N232" i="29"/>
  <c r="O232" i="29"/>
  <c r="P232" i="29"/>
  <c r="Q232" i="29"/>
  <c r="N233" i="29"/>
  <c r="O233" i="29"/>
  <c r="P233" i="29"/>
  <c r="Q233" i="29"/>
  <c r="N234" i="29"/>
  <c r="O234" i="29"/>
  <c r="P234" i="29"/>
  <c r="Q234" i="29"/>
  <c r="N235" i="29"/>
  <c r="O235" i="29"/>
  <c r="P235" i="29"/>
  <c r="Q235" i="29"/>
  <c r="N236" i="29"/>
  <c r="O236" i="29"/>
  <c r="P236" i="29"/>
  <c r="Q236" i="29"/>
  <c r="N237" i="29"/>
  <c r="O237" i="29"/>
  <c r="P237" i="29"/>
  <c r="Q237" i="29"/>
  <c r="N238" i="29"/>
  <c r="O238" i="29"/>
  <c r="P238" i="29"/>
  <c r="Q238" i="29"/>
  <c r="N239" i="29"/>
  <c r="O239" i="29"/>
  <c r="P239" i="29"/>
  <c r="Q239" i="29"/>
  <c r="N240" i="29"/>
  <c r="O240" i="29"/>
  <c r="P240" i="29"/>
  <c r="Q240" i="29"/>
  <c r="N241" i="29"/>
  <c r="O241" i="29"/>
  <c r="P241" i="29"/>
  <c r="Q241" i="29"/>
  <c r="N242" i="29"/>
  <c r="O242" i="29"/>
  <c r="P242" i="29"/>
  <c r="Q242" i="29"/>
  <c r="N243" i="29"/>
  <c r="O243" i="29"/>
  <c r="P243" i="29"/>
  <c r="Q243" i="29"/>
  <c r="N244" i="29"/>
  <c r="O244" i="29"/>
  <c r="P244" i="29"/>
  <c r="Q244" i="29"/>
  <c r="N245" i="29"/>
  <c r="O245" i="29"/>
  <c r="P245" i="29"/>
  <c r="Q245" i="29"/>
  <c r="N246" i="29"/>
  <c r="O246" i="29"/>
  <c r="P246" i="29"/>
  <c r="Q246" i="29"/>
  <c r="N247" i="29"/>
  <c r="O247" i="29"/>
  <c r="P247" i="29"/>
  <c r="Q247" i="29"/>
  <c r="N248" i="29"/>
  <c r="O248" i="29"/>
  <c r="P248" i="29"/>
  <c r="Q248" i="29"/>
  <c r="N249" i="29"/>
  <c r="O249" i="29"/>
  <c r="P249" i="29"/>
  <c r="Q249" i="29"/>
  <c r="N250" i="29"/>
  <c r="O250" i="29"/>
  <c r="P250" i="29"/>
  <c r="Q250" i="29"/>
  <c r="N251" i="29"/>
  <c r="O251" i="29"/>
  <c r="P251" i="29"/>
  <c r="Q251" i="29"/>
  <c r="N252" i="29"/>
  <c r="O252" i="29"/>
  <c r="P252" i="29"/>
  <c r="Q252" i="29"/>
  <c r="N253" i="29"/>
  <c r="O253" i="29"/>
  <c r="P253" i="29"/>
  <c r="Q253" i="29"/>
  <c r="N254" i="29"/>
  <c r="O254" i="29"/>
  <c r="P254" i="29"/>
  <c r="Q254" i="29"/>
  <c r="N255" i="29"/>
  <c r="O255" i="29"/>
  <c r="P255" i="29"/>
  <c r="Q255" i="29"/>
  <c r="N256" i="29"/>
  <c r="O256" i="29"/>
  <c r="P256" i="29"/>
  <c r="Q256" i="29"/>
  <c r="N257" i="29"/>
  <c r="O257" i="29"/>
  <c r="P257" i="29"/>
  <c r="Q257" i="29"/>
  <c r="N258" i="29"/>
  <c r="O258" i="29"/>
  <c r="P258" i="29"/>
  <c r="Q258" i="29"/>
  <c r="N259" i="29"/>
  <c r="O259" i="29"/>
  <c r="P259" i="29"/>
  <c r="Q259" i="29"/>
  <c r="N260" i="29"/>
  <c r="O260" i="29"/>
  <c r="P260" i="29"/>
  <c r="Q260" i="29"/>
  <c r="N261" i="29"/>
  <c r="O261" i="29"/>
  <c r="P261" i="29"/>
  <c r="Q261" i="29"/>
  <c r="N262" i="29"/>
  <c r="O262" i="29"/>
  <c r="P262" i="29"/>
  <c r="Q262" i="29"/>
  <c r="N263" i="29"/>
  <c r="O263" i="29"/>
  <c r="P263" i="29"/>
  <c r="Q263" i="29"/>
  <c r="N264" i="29"/>
  <c r="O264" i="29"/>
  <c r="P264" i="29"/>
  <c r="Q264" i="29"/>
  <c r="N265" i="29"/>
  <c r="O265" i="29"/>
  <c r="P265" i="29"/>
  <c r="Q265" i="29"/>
  <c r="N266" i="29"/>
  <c r="O266" i="29"/>
  <c r="P266" i="29"/>
  <c r="Q266" i="29"/>
  <c r="N267" i="29"/>
  <c r="O267" i="29"/>
  <c r="P267" i="29"/>
  <c r="Q267" i="29"/>
  <c r="N268" i="29"/>
  <c r="O268" i="29"/>
  <c r="P268" i="29"/>
  <c r="Q268" i="29"/>
  <c r="N269" i="29"/>
  <c r="O269" i="29"/>
  <c r="P269" i="29"/>
  <c r="Q269" i="29"/>
  <c r="N270" i="29"/>
  <c r="O270" i="29"/>
  <c r="P270" i="29"/>
  <c r="Q270" i="29"/>
  <c r="N271" i="29"/>
  <c r="O271" i="29"/>
  <c r="P271" i="29"/>
  <c r="Q271" i="29"/>
  <c r="N272" i="29"/>
  <c r="O272" i="29"/>
  <c r="P272" i="29"/>
  <c r="Q272" i="29"/>
  <c r="N273" i="29"/>
  <c r="O273" i="29"/>
  <c r="P273" i="29"/>
  <c r="Q273" i="29"/>
  <c r="N274" i="29"/>
  <c r="O274" i="29"/>
  <c r="P274" i="29"/>
  <c r="Q274" i="29"/>
  <c r="N275" i="29"/>
  <c r="O275" i="29"/>
  <c r="P275" i="29"/>
  <c r="Q275" i="29"/>
  <c r="N276" i="29"/>
  <c r="O276" i="29"/>
  <c r="P276" i="29"/>
  <c r="Q276" i="29"/>
  <c r="N277" i="29"/>
  <c r="O277" i="29"/>
  <c r="P277" i="29"/>
  <c r="Q277" i="29"/>
  <c r="N278" i="29"/>
  <c r="O278" i="29"/>
  <c r="P278" i="29"/>
  <c r="Q278" i="29"/>
  <c r="N279" i="29"/>
  <c r="O279" i="29"/>
  <c r="P279" i="29"/>
  <c r="Q279" i="29"/>
  <c r="N280" i="29"/>
  <c r="O280" i="29"/>
  <c r="P280" i="29"/>
  <c r="Q280" i="29"/>
  <c r="N281" i="29"/>
  <c r="O281" i="29"/>
  <c r="P281" i="29"/>
  <c r="Q281" i="29"/>
  <c r="N282" i="29"/>
  <c r="O282" i="29"/>
  <c r="P282" i="29"/>
  <c r="Q282" i="29"/>
  <c r="N283" i="29"/>
  <c r="O283" i="29"/>
  <c r="P283" i="29"/>
  <c r="Q283" i="29"/>
  <c r="N284" i="29"/>
  <c r="O284" i="29"/>
  <c r="P284" i="29"/>
  <c r="Q284" i="29"/>
  <c r="N285" i="29"/>
  <c r="O285" i="29"/>
  <c r="P285" i="29"/>
  <c r="Q285" i="29"/>
  <c r="N286" i="29"/>
  <c r="O286" i="29"/>
  <c r="P286" i="29"/>
  <c r="Q286" i="29"/>
  <c r="N287" i="29"/>
  <c r="O287" i="29"/>
  <c r="P287" i="29"/>
  <c r="Q287" i="29"/>
  <c r="N288" i="29"/>
  <c r="O288" i="29"/>
  <c r="P288" i="29"/>
  <c r="Q288" i="29"/>
  <c r="N289" i="29"/>
  <c r="O289" i="29"/>
  <c r="P289" i="29"/>
  <c r="Q289" i="29"/>
  <c r="N290" i="29"/>
  <c r="O290" i="29"/>
  <c r="P290" i="29"/>
  <c r="Q290" i="29"/>
  <c r="N291" i="29"/>
  <c r="O291" i="29"/>
  <c r="P291" i="29"/>
  <c r="Q291" i="29"/>
  <c r="N292" i="29"/>
  <c r="O292" i="29"/>
  <c r="P292" i="29"/>
  <c r="Q292" i="29"/>
  <c r="N293" i="29"/>
  <c r="O293" i="29"/>
  <c r="P293" i="29"/>
  <c r="Q293" i="29"/>
  <c r="N294" i="29"/>
  <c r="O294" i="29"/>
  <c r="P294" i="29"/>
  <c r="Q294" i="29"/>
  <c r="N295" i="29"/>
  <c r="O295" i="29"/>
  <c r="P295" i="29"/>
  <c r="Q295" i="29"/>
  <c r="N296" i="29"/>
  <c r="O296" i="29"/>
  <c r="P296" i="29"/>
  <c r="Q296" i="29"/>
  <c r="N297" i="29"/>
  <c r="O297" i="29"/>
  <c r="P297" i="29"/>
  <c r="Q297" i="29"/>
  <c r="N298" i="29"/>
  <c r="O298" i="29"/>
  <c r="P298" i="29"/>
  <c r="Q298" i="29"/>
  <c r="N299" i="29"/>
  <c r="O299" i="29"/>
  <c r="P299" i="29"/>
  <c r="Q299" i="29"/>
  <c r="N300" i="29"/>
  <c r="O300" i="29"/>
  <c r="P300" i="29"/>
  <c r="Q300" i="29"/>
  <c r="N301" i="29"/>
  <c r="O301" i="29"/>
  <c r="P301" i="29"/>
  <c r="Q301" i="29"/>
  <c r="N302" i="29"/>
  <c r="O302" i="29"/>
  <c r="P302" i="29"/>
  <c r="Q302" i="29"/>
  <c r="N303" i="29"/>
  <c r="O303" i="29"/>
  <c r="P303" i="29"/>
  <c r="Q303" i="29"/>
  <c r="N304" i="29"/>
  <c r="O304" i="29"/>
  <c r="P304" i="29"/>
  <c r="Q304" i="29"/>
  <c r="N305" i="29"/>
  <c r="O305" i="29"/>
  <c r="P305" i="29"/>
  <c r="Q305" i="29"/>
  <c r="N306" i="29"/>
  <c r="O306" i="29"/>
  <c r="P306" i="29"/>
  <c r="Q306" i="29"/>
  <c r="N307" i="29"/>
  <c r="O307" i="29"/>
  <c r="P307" i="29"/>
  <c r="Q307" i="29"/>
  <c r="N308" i="29"/>
  <c r="O308" i="29"/>
  <c r="P308" i="29"/>
  <c r="Q308" i="29"/>
  <c r="N309" i="29"/>
  <c r="O309" i="29"/>
  <c r="P309" i="29"/>
  <c r="Q309" i="29"/>
  <c r="N310" i="29"/>
  <c r="O310" i="29"/>
  <c r="P310" i="29"/>
  <c r="Q310" i="29"/>
  <c r="N311" i="29"/>
  <c r="O311" i="29"/>
  <c r="P311" i="29"/>
  <c r="Q311" i="29"/>
  <c r="N312" i="29"/>
  <c r="O312" i="29"/>
  <c r="P312" i="29"/>
  <c r="Q312" i="29"/>
  <c r="N313" i="29"/>
  <c r="O313" i="29"/>
  <c r="P313" i="29"/>
  <c r="Q313" i="29"/>
  <c r="N314" i="29"/>
  <c r="O314" i="29"/>
  <c r="P314" i="29"/>
  <c r="Q314" i="29"/>
  <c r="N315" i="29"/>
  <c r="O315" i="29"/>
  <c r="P315" i="29"/>
  <c r="Q315" i="29"/>
  <c r="N316" i="29"/>
  <c r="O316" i="29"/>
  <c r="P316" i="29"/>
  <c r="Q316" i="29"/>
  <c r="N317" i="29"/>
  <c r="O317" i="29"/>
  <c r="P317" i="29"/>
  <c r="Q317" i="29"/>
  <c r="N318" i="29"/>
  <c r="O318" i="29"/>
  <c r="P318" i="29"/>
  <c r="Q318" i="29"/>
  <c r="N319" i="29"/>
  <c r="O319" i="29"/>
  <c r="P319" i="29"/>
  <c r="Q319" i="29"/>
  <c r="N320" i="29"/>
  <c r="O320" i="29"/>
  <c r="P320" i="29"/>
  <c r="Q320" i="29"/>
  <c r="N321" i="29"/>
  <c r="O321" i="29"/>
  <c r="P321" i="29"/>
  <c r="Q321" i="29"/>
  <c r="N322" i="29"/>
  <c r="O322" i="29"/>
  <c r="P322" i="29"/>
  <c r="Q322" i="29"/>
  <c r="N323" i="29"/>
  <c r="O323" i="29"/>
  <c r="P323" i="29"/>
  <c r="Q323" i="29"/>
  <c r="N324" i="29"/>
  <c r="O324" i="29"/>
  <c r="P324" i="29"/>
  <c r="Q324" i="29"/>
  <c r="N325" i="29"/>
  <c r="O325" i="29"/>
  <c r="P325" i="29"/>
  <c r="Q325" i="29"/>
  <c r="N326" i="29"/>
  <c r="O326" i="29"/>
  <c r="P326" i="29"/>
  <c r="Q326" i="29"/>
  <c r="N327" i="29"/>
  <c r="O327" i="29"/>
  <c r="P327" i="29"/>
  <c r="Q327" i="29"/>
  <c r="N328" i="29"/>
  <c r="O328" i="29"/>
  <c r="P328" i="29"/>
  <c r="Q328" i="29"/>
  <c r="N329" i="29"/>
  <c r="O329" i="29"/>
  <c r="P329" i="29"/>
  <c r="Q329" i="29"/>
  <c r="N330" i="29"/>
  <c r="O330" i="29"/>
  <c r="P330" i="29"/>
  <c r="Q330" i="29"/>
  <c r="N331" i="29"/>
  <c r="O331" i="29"/>
  <c r="P331" i="29"/>
  <c r="G17" i="20" s="1"/>
  <c r="Q331" i="29"/>
  <c r="G16" i="20" s="1"/>
  <c r="N332" i="29"/>
  <c r="O332" i="29"/>
  <c r="P332" i="29"/>
  <c r="Q332" i="29"/>
  <c r="N333" i="29"/>
  <c r="O333" i="29"/>
  <c r="P333" i="29"/>
  <c r="Q333" i="29"/>
  <c r="N334" i="29"/>
  <c r="O334" i="29"/>
  <c r="P334" i="29"/>
  <c r="Q334" i="29"/>
  <c r="N335" i="29"/>
  <c r="O335" i="29"/>
  <c r="P335" i="29"/>
  <c r="E17" i="20" s="1"/>
  <c r="Q335" i="29"/>
  <c r="N336" i="29"/>
  <c r="O336" i="29"/>
  <c r="P336" i="29"/>
  <c r="F27" i="24" s="1"/>
  <c r="Q336" i="29"/>
  <c r="N337" i="29"/>
  <c r="O337" i="29"/>
  <c r="P337" i="29"/>
  <c r="F20" i="24" s="1"/>
  <c r="F21" i="24" s="1"/>
  <c r="Q337" i="29"/>
  <c r="N338" i="29"/>
  <c r="O338" i="29"/>
  <c r="P338" i="29"/>
  <c r="Q338" i="29"/>
  <c r="N339" i="29"/>
  <c r="O339" i="29"/>
  <c r="P339" i="29"/>
  <c r="Q339" i="29"/>
  <c r="N340" i="29"/>
  <c r="O340" i="29"/>
  <c r="P340" i="29"/>
  <c r="Q340" i="29"/>
  <c r="N341" i="29"/>
  <c r="O341" i="29"/>
  <c r="P341" i="29"/>
  <c r="Q341" i="29"/>
  <c r="N342" i="29"/>
  <c r="O342" i="29"/>
  <c r="P342" i="29"/>
  <c r="Q342" i="29"/>
  <c r="N343" i="29"/>
  <c r="O343" i="29"/>
  <c r="P343" i="29"/>
  <c r="Q343" i="29"/>
  <c r="N344" i="29"/>
  <c r="O344" i="29"/>
  <c r="P344" i="29"/>
  <c r="Q344" i="29"/>
  <c r="N345" i="29"/>
  <c r="O345" i="29"/>
  <c r="P345" i="29"/>
  <c r="Q345" i="29"/>
  <c r="N346" i="29"/>
  <c r="O346" i="29"/>
  <c r="P346" i="29"/>
  <c r="Q346" i="29"/>
  <c r="N347" i="29"/>
  <c r="O347" i="29"/>
  <c r="P347" i="29"/>
  <c r="Q347" i="29"/>
  <c r="N348" i="29"/>
  <c r="O348" i="29"/>
  <c r="P348" i="29"/>
  <c r="Q348" i="29"/>
  <c r="N349" i="29"/>
  <c r="O349" i="29"/>
  <c r="P349" i="29"/>
  <c r="Q349" i="29"/>
  <c r="N350" i="29"/>
  <c r="O350" i="29"/>
  <c r="P350" i="29"/>
  <c r="Q350" i="29"/>
  <c r="N351" i="29"/>
  <c r="O351" i="29"/>
  <c r="P351" i="29"/>
  <c r="Q351" i="29"/>
  <c r="N352" i="29"/>
  <c r="O352" i="29"/>
  <c r="P352" i="29"/>
  <c r="Q352" i="29"/>
  <c r="N353" i="29"/>
  <c r="O353" i="29"/>
  <c r="P353" i="29"/>
  <c r="Q353" i="29"/>
  <c r="N354" i="29"/>
  <c r="O354" i="29"/>
  <c r="P354" i="29"/>
  <c r="Q354" i="29"/>
  <c r="N355" i="29"/>
  <c r="O355" i="29"/>
  <c r="P355" i="29"/>
  <c r="Q355" i="29"/>
  <c r="N356" i="29"/>
  <c r="O356" i="29"/>
  <c r="P356" i="29"/>
  <c r="Q356" i="29"/>
  <c r="N357" i="29"/>
  <c r="O357" i="29"/>
  <c r="P357" i="29"/>
  <c r="Q357" i="29"/>
  <c r="N358" i="29"/>
  <c r="O358" i="29"/>
  <c r="P358" i="29"/>
  <c r="Q358" i="29"/>
  <c r="N359" i="29"/>
  <c r="O359" i="29"/>
  <c r="P359" i="29"/>
  <c r="Q359" i="29"/>
  <c r="N360" i="29"/>
  <c r="O360" i="29"/>
  <c r="P360" i="29"/>
  <c r="Q360" i="29"/>
  <c r="N361" i="29"/>
  <c r="O361" i="29"/>
  <c r="P361" i="29"/>
  <c r="Q361" i="29"/>
  <c r="N362" i="29"/>
  <c r="O362" i="29"/>
  <c r="P362" i="29"/>
  <c r="Q362" i="29"/>
  <c r="N363" i="29"/>
  <c r="O363" i="29"/>
  <c r="P363" i="29"/>
  <c r="Q363" i="29"/>
  <c r="N364" i="29"/>
  <c r="O364" i="29"/>
  <c r="P364" i="29"/>
  <c r="Q364" i="29"/>
  <c r="N365" i="29"/>
  <c r="O365" i="29"/>
  <c r="P365" i="29"/>
  <c r="Q365" i="29"/>
  <c r="N366" i="29"/>
  <c r="O366" i="29"/>
  <c r="P366" i="29"/>
  <c r="Q366" i="29"/>
  <c r="N367" i="29"/>
  <c r="O367" i="29"/>
  <c r="P367" i="29"/>
  <c r="Q367" i="29"/>
  <c r="N368" i="29"/>
  <c r="O368" i="29"/>
  <c r="P368" i="29"/>
  <c r="Q368" i="29"/>
  <c r="N369" i="29"/>
  <c r="O369" i="29"/>
  <c r="P369" i="29"/>
  <c r="Q369" i="29"/>
  <c r="N370" i="29"/>
  <c r="O370" i="29"/>
  <c r="P370" i="29"/>
  <c r="Q370" i="29"/>
  <c r="N371" i="29"/>
  <c r="O371" i="29"/>
  <c r="P371" i="29"/>
  <c r="Q371" i="29"/>
  <c r="N372" i="29"/>
  <c r="O372" i="29"/>
  <c r="P372" i="29"/>
  <c r="Q372" i="29"/>
  <c r="N373" i="29"/>
  <c r="O373" i="29"/>
  <c r="P373" i="29"/>
  <c r="Q373" i="29"/>
  <c r="N374" i="29"/>
  <c r="O374" i="29"/>
  <c r="P374" i="29"/>
  <c r="Q374" i="29"/>
  <c r="N375" i="29"/>
  <c r="O375" i="29"/>
  <c r="P375" i="29"/>
  <c r="Q375" i="29"/>
  <c r="N376" i="29"/>
  <c r="O376" i="29"/>
  <c r="P376" i="29"/>
  <c r="Q376" i="29"/>
  <c r="N377" i="29"/>
  <c r="O377" i="29"/>
  <c r="P377" i="29"/>
  <c r="Q377" i="29"/>
  <c r="N378" i="29"/>
  <c r="O378" i="29"/>
  <c r="P378" i="29"/>
  <c r="Q378" i="29"/>
  <c r="N379" i="29"/>
  <c r="O379" i="29"/>
  <c r="P379" i="29"/>
  <c r="Q379" i="29"/>
  <c r="N380" i="29"/>
  <c r="O380" i="29"/>
  <c r="P380" i="29"/>
  <c r="Q380" i="29"/>
  <c r="N381" i="29"/>
  <c r="O381" i="29"/>
  <c r="P381" i="29"/>
  <c r="Q381" i="29"/>
  <c r="N382" i="29"/>
  <c r="O382" i="29"/>
  <c r="P382" i="29"/>
  <c r="Q382" i="29"/>
  <c r="N383" i="29"/>
  <c r="O383" i="29"/>
  <c r="P383" i="29"/>
  <c r="Q383" i="29"/>
  <c r="N384" i="29"/>
  <c r="O384" i="29"/>
  <c r="P384" i="29"/>
  <c r="Q384" i="29"/>
  <c r="N385" i="29"/>
  <c r="O385" i="29"/>
  <c r="P385" i="29"/>
  <c r="Q385" i="29"/>
  <c r="N386" i="29"/>
  <c r="O386" i="29"/>
  <c r="P386" i="29"/>
  <c r="Q386" i="29"/>
  <c r="N387" i="29"/>
  <c r="O387" i="29"/>
  <c r="P387" i="29"/>
  <c r="Q387" i="29"/>
  <c r="N388" i="29"/>
  <c r="O388" i="29"/>
  <c r="P388" i="29"/>
  <c r="Q388" i="29"/>
  <c r="N389" i="29"/>
  <c r="O389" i="29"/>
  <c r="P389" i="29"/>
  <c r="Q389" i="29"/>
  <c r="N390" i="29"/>
  <c r="O390" i="29"/>
  <c r="P390" i="29"/>
  <c r="Q390" i="29"/>
  <c r="N391" i="29"/>
  <c r="O391" i="29"/>
  <c r="P391" i="29"/>
  <c r="Q391" i="29"/>
  <c r="N392" i="29"/>
  <c r="O392" i="29"/>
  <c r="P392" i="29"/>
  <c r="Q392" i="29"/>
  <c r="N393" i="29"/>
  <c r="O393" i="29"/>
  <c r="P393" i="29"/>
  <c r="Q393" i="29"/>
  <c r="N394" i="29"/>
  <c r="O394" i="29"/>
  <c r="P394" i="29"/>
  <c r="Q394" i="29"/>
  <c r="N395" i="29"/>
  <c r="E10" i="26" s="1"/>
  <c r="O395" i="29"/>
  <c r="P395" i="29"/>
  <c r="Q395" i="29"/>
  <c r="N396" i="29"/>
  <c r="O396" i="29"/>
  <c r="P396" i="29"/>
  <c r="Q396" i="29"/>
  <c r="N397" i="29"/>
  <c r="O397" i="29"/>
  <c r="P397" i="29"/>
  <c r="Q397" i="29"/>
  <c r="N398" i="29"/>
  <c r="O398" i="29"/>
  <c r="P398" i="29"/>
  <c r="Q398" i="29"/>
  <c r="N399" i="29"/>
  <c r="O399" i="29"/>
  <c r="P399" i="29"/>
  <c r="Q399" i="29"/>
  <c r="N400" i="29"/>
  <c r="O400" i="29"/>
  <c r="P400" i="29"/>
  <c r="Q400" i="29"/>
  <c r="N401" i="29"/>
  <c r="O401" i="29"/>
  <c r="P401" i="29"/>
  <c r="Q401" i="29"/>
  <c r="N402" i="29"/>
  <c r="O402" i="29"/>
  <c r="P402" i="29"/>
  <c r="Q402" i="29"/>
  <c r="N403" i="29"/>
  <c r="O403" i="29"/>
  <c r="P403" i="29"/>
  <c r="Q403" i="29"/>
  <c r="N404" i="29"/>
  <c r="O404" i="29"/>
  <c r="P404" i="29"/>
  <c r="Q404" i="29"/>
  <c r="N405" i="29"/>
  <c r="O405" i="29"/>
  <c r="P405" i="29"/>
  <c r="Q405" i="29"/>
  <c r="N406" i="29"/>
  <c r="O406" i="29"/>
  <c r="P406" i="29"/>
  <c r="Q406" i="29"/>
  <c r="N407" i="29"/>
  <c r="O407" i="29"/>
  <c r="P407" i="29"/>
  <c r="Q407" i="29"/>
  <c r="N408" i="29"/>
  <c r="O408" i="29"/>
  <c r="P408" i="29"/>
  <c r="Q408" i="29"/>
  <c r="N409" i="29"/>
  <c r="O409" i="29"/>
  <c r="P409" i="29"/>
  <c r="Q409" i="29"/>
  <c r="N410" i="29"/>
  <c r="O410" i="29"/>
  <c r="P410" i="29"/>
  <c r="Q410" i="29"/>
  <c r="N411" i="29"/>
  <c r="O411" i="29"/>
  <c r="P411" i="29"/>
  <c r="Q411" i="29"/>
  <c r="N412" i="29"/>
  <c r="O412" i="29"/>
  <c r="P412" i="29"/>
  <c r="Q412" i="29"/>
  <c r="N413" i="29"/>
  <c r="O413" i="29"/>
  <c r="P413" i="29"/>
  <c r="Q413" i="29"/>
  <c r="N414" i="29"/>
  <c r="E29" i="26" s="1"/>
  <c r="O414" i="29"/>
  <c r="P414" i="29"/>
  <c r="Q414" i="29"/>
  <c r="N415" i="29"/>
  <c r="E31" i="26" s="1"/>
  <c r="O415" i="29"/>
  <c r="P415" i="29"/>
  <c r="Q415" i="29"/>
  <c r="N416" i="29"/>
  <c r="O416" i="29"/>
  <c r="P416" i="29"/>
  <c r="Q416" i="29"/>
  <c r="N417" i="29"/>
  <c r="O417" i="29"/>
  <c r="P417" i="29"/>
  <c r="Q417" i="29"/>
  <c r="N418" i="29"/>
  <c r="O418" i="29"/>
  <c r="P418" i="29"/>
  <c r="Q418" i="29"/>
  <c r="N419" i="29"/>
  <c r="O419" i="29"/>
  <c r="P419" i="29"/>
  <c r="Q419" i="29"/>
  <c r="N420" i="29"/>
  <c r="O420" i="29"/>
  <c r="P420" i="29"/>
  <c r="Q420" i="29"/>
  <c r="N421" i="29"/>
  <c r="O421" i="29"/>
  <c r="P421" i="29"/>
  <c r="Q421" i="29"/>
  <c r="N422" i="29"/>
  <c r="O422" i="29"/>
  <c r="P422" i="29"/>
  <c r="Q422" i="29"/>
  <c r="N423" i="29"/>
  <c r="O423" i="29"/>
  <c r="P423" i="29"/>
  <c r="Q423" i="29"/>
  <c r="N424" i="29"/>
  <c r="O424" i="29"/>
  <c r="P424" i="29"/>
  <c r="Q424" i="29"/>
  <c r="N425" i="29"/>
  <c r="O425" i="29"/>
  <c r="P425" i="29"/>
  <c r="Q425" i="29"/>
  <c r="N426" i="29"/>
  <c r="O426" i="29"/>
  <c r="P426" i="29"/>
  <c r="Q426" i="29"/>
  <c r="N427" i="29"/>
  <c r="O427" i="29"/>
  <c r="P427" i="29"/>
  <c r="Q427" i="29"/>
  <c r="N428" i="29"/>
  <c r="O428" i="29"/>
  <c r="P428" i="29"/>
  <c r="Q428" i="29"/>
  <c r="N429" i="29"/>
  <c r="O429" i="29"/>
  <c r="P429" i="29"/>
  <c r="Q429" i="29"/>
  <c r="N430" i="29"/>
  <c r="O430" i="29"/>
  <c r="P430" i="29"/>
  <c r="Q430" i="29"/>
  <c r="N431" i="29"/>
  <c r="O431" i="29"/>
  <c r="P431" i="29"/>
  <c r="Q431" i="29"/>
  <c r="N432" i="29"/>
  <c r="O432" i="29"/>
  <c r="P432" i="29"/>
  <c r="Q432" i="29"/>
  <c r="N433" i="29"/>
  <c r="O433" i="29"/>
  <c r="P433" i="29"/>
  <c r="Q433" i="29"/>
  <c r="N434" i="29"/>
  <c r="O434" i="29"/>
  <c r="P434" i="29"/>
  <c r="Q434" i="29"/>
  <c r="N435" i="29"/>
  <c r="O435" i="29"/>
  <c r="P435" i="29"/>
  <c r="Q435" i="29"/>
  <c r="N436" i="29"/>
  <c r="O436" i="29"/>
  <c r="P436" i="29"/>
  <c r="Q436" i="29"/>
  <c r="N437" i="29"/>
  <c r="O437" i="29"/>
  <c r="P437" i="29"/>
  <c r="Q437" i="29"/>
  <c r="N438" i="29"/>
  <c r="O438" i="29"/>
  <c r="P438" i="29"/>
  <c r="Q438" i="29"/>
  <c r="N439" i="29"/>
  <c r="O439" i="29"/>
  <c r="P439" i="29"/>
  <c r="Q439" i="29"/>
  <c r="N440" i="29"/>
  <c r="O440" i="29"/>
  <c r="P440" i="29"/>
  <c r="Q440" i="29"/>
  <c r="N441" i="29"/>
  <c r="O441" i="29"/>
  <c r="P441" i="29"/>
  <c r="Q441" i="29"/>
  <c r="N442" i="29"/>
  <c r="O442" i="29"/>
  <c r="P442" i="29"/>
  <c r="Q442" i="29"/>
  <c r="N443" i="29"/>
  <c r="O443" i="29"/>
  <c r="P443" i="29"/>
  <c r="Q443" i="29"/>
  <c r="N444" i="29"/>
  <c r="O444" i="29"/>
  <c r="P444" i="29"/>
  <c r="Q444" i="29"/>
  <c r="N445" i="29"/>
  <c r="O445" i="29"/>
  <c r="P445" i="29"/>
  <c r="Q445" i="29"/>
  <c r="N446" i="29"/>
  <c r="O446" i="29"/>
  <c r="P446" i="29"/>
  <c r="Q446" i="29"/>
  <c r="N447" i="29"/>
  <c r="O447" i="29"/>
  <c r="P447" i="29"/>
  <c r="Q447" i="29"/>
  <c r="N448" i="29"/>
  <c r="O448" i="29"/>
  <c r="P448" i="29"/>
  <c r="Q448" i="29"/>
  <c r="N449" i="29"/>
  <c r="O449" i="29"/>
  <c r="P449" i="29"/>
  <c r="Q449" i="29"/>
  <c r="N450" i="29"/>
  <c r="O450" i="29"/>
  <c r="P450" i="29"/>
  <c r="Q450" i="29"/>
  <c r="N451" i="29"/>
  <c r="O451" i="29"/>
  <c r="P451" i="29"/>
  <c r="Q451" i="29"/>
  <c r="N452" i="29"/>
  <c r="O452" i="29"/>
  <c r="P452" i="29"/>
  <c r="Q452" i="29"/>
  <c r="N453" i="29"/>
  <c r="O453" i="29"/>
  <c r="P453" i="29"/>
  <c r="Q453" i="29"/>
  <c r="N454" i="29"/>
  <c r="O454" i="29"/>
  <c r="P454" i="29"/>
  <c r="Q454" i="29"/>
  <c r="N455" i="29"/>
  <c r="O455" i="29"/>
  <c r="P455" i="29"/>
  <c r="Q455" i="29"/>
  <c r="F26" i="24" l="1"/>
  <c r="F28" i="24" s="1"/>
  <c r="G10" i="15"/>
  <c r="E32" i="26"/>
  <c r="E25" i="26"/>
  <c r="E18" i="20"/>
  <c r="K18" i="20"/>
  <c r="G18" i="20"/>
  <c r="M12" i="20"/>
  <c r="I10" i="20"/>
  <c r="G38" i="19"/>
  <c r="M17" i="20"/>
  <c r="E24" i="22"/>
  <c r="E26" i="22" s="1"/>
  <c r="E12" i="22"/>
  <c r="E9" i="22"/>
  <c r="E10" i="22"/>
  <c r="E11" i="22"/>
  <c r="E21" i="26"/>
  <c r="E15" i="26"/>
  <c r="E9" i="26"/>
  <c r="E8" i="26"/>
  <c r="H14" i="25"/>
  <c r="H15" i="25"/>
  <c r="E32" i="15" s="1"/>
  <c r="E17" i="26" l="1"/>
  <c r="E39" i="19"/>
  <c r="I13" i="20"/>
  <c r="I18" i="20"/>
  <c r="E34" i="19"/>
  <c r="G33" i="19"/>
  <c r="F35" i="45" l="1"/>
  <c r="J3" i="29" l="1"/>
  <c r="P172" i="50"/>
  <c r="O172" i="50"/>
  <c r="N172" i="50"/>
  <c r="M172" i="50"/>
  <c r="P171" i="50"/>
  <c r="O171" i="50"/>
  <c r="N171" i="50"/>
  <c r="M171" i="50"/>
  <c r="P170" i="50"/>
  <c r="O170" i="50"/>
  <c r="N170" i="50"/>
  <c r="M170" i="50"/>
  <c r="P169" i="50"/>
  <c r="O169" i="50"/>
  <c r="N169" i="50"/>
  <c r="M169" i="50"/>
  <c r="P168" i="50"/>
  <c r="O168" i="50"/>
  <c r="N168" i="50"/>
  <c r="M168" i="50"/>
  <c r="P167" i="50"/>
  <c r="O167" i="50"/>
  <c r="N167" i="50"/>
  <c r="M167" i="50"/>
  <c r="P166" i="50"/>
  <c r="O166" i="50"/>
  <c r="N166" i="50"/>
  <c r="M166" i="50"/>
  <c r="P165" i="50"/>
  <c r="O165" i="50"/>
  <c r="N165" i="50"/>
  <c r="M165" i="50"/>
  <c r="P164" i="50"/>
  <c r="O164" i="50"/>
  <c r="N164" i="50"/>
  <c r="M164" i="50"/>
  <c r="P163" i="50"/>
  <c r="O163" i="50"/>
  <c r="N163" i="50"/>
  <c r="M163" i="50"/>
  <c r="P162" i="50"/>
  <c r="O162" i="50"/>
  <c r="N162" i="50"/>
  <c r="M162" i="50"/>
  <c r="P161" i="50"/>
  <c r="O161" i="50"/>
  <c r="N161" i="50"/>
  <c r="M161" i="50"/>
  <c r="P160" i="50"/>
  <c r="O160" i="50"/>
  <c r="N160" i="50"/>
  <c r="M160" i="50"/>
  <c r="P159" i="50"/>
  <c r="O159" i="50"/>
  <c r="N159" i="50"/>
  <c r="M159" i="50"/>
  <c r="P158" i="50"/>
  <c r="O158" i="50"/>
  <c r="N158" i="50"/>
  <c r="M158" i="50"/>
  <c r="P157" i="50"/>
  <c r="O157" i="50"/>
  <c r="N157" i="50"/>
  <c r="M157" i="50"/>
  <c r="P156" i="50"/>
  <c r="O156" i="50"/>
  <c r="N156" i="50"/>
  <c r="M156" i="50"/>
  <c r="P155" i="50"/>
  <c r="O155" i="50"/>
  <c r="N155" i="50"/>
  <c r="M155" i="50"/>
  <c r="P154" i="50"/>
  <c r="O154" i="50"/>
  <c r="N154" i="50"/>
  <c r="M154" i="50"/>
  <c r="P153" i="50"/>
  <c r="O153" i="50"/>
  <c r="N153" i="50"/>
  <c r="M153" i="50"/>
  <c r="P152" i="50"/>
  <c r="O152" i="50"/>
  <c r="N152" i="50"/>
  <c r="M152" i="50"/>
  <c r="P151" i="50"/>
  <c r="O151" i="50"/>
  <c r="N151" i="50"/>
  <c r="M151" i="50"/>
  <c r="P150" i="50"/>
  <c r="O150" i="50"/>
  <c r="N150" i="50"/>
  <c r="M150" i="50"/>
  <c r="P149" i="50"/>
  <c r="O149" i="50"/>
  <c r="N149" i="50"/>
  <c r="M149" i="50"/>
  <c r="P148" i="50"/>
  <c r="O148" i="50"/>
  <c r="N148" i="50"/>
  <c r="M148" i="50"/>
  <c r="P147" i="50"/>
  <c r="O147" i="50"/>
  <c r="N147" i="50"/>
  <c r="M147" i="50"/>
  <c r="P146" i="50"/>
  <c r="O146" i="50"/>
  <c r="N146" i="50"/>
  <c r="M146" i="50"/>
  <c r="P145" i="50"/>
  <c r="O145" i="50"/>
  <c r="N145" i="50"/>
  <c r="M145" i="50"/>
  <c r="P144" i="50"/>
  <c r="O144" i="50"/>
  <c r="N144" i="50"/>
  <c r="M144" i="50"/>
  <c r="P143" i="50"/>
  <c r="O143" i="50"/>
  <c r="N143" i="50"/>
  <c r="M143" i="50"/>
  <c r="P142" i="50"/>
  <c r="O142" i="50"/>
  <c r="N142" i="50"/>
  <c r="M142" i="50"/>
  <c r="P141" i="50"/>
  <c r="O141" i="50"/>
  <c r="N141" i="50"/>
  <c r="M141" i="50"/>
  <c r="P140" i="50"/>
  <c r="O140" i="50"/>
  <c r="N140" i="50"/>
  <c r="M140" i="50"/>
  <c r="P139" i="50"/>
  <c r="O139" i="50"/>
  <c r="N139" i="50"/>
  <c r="M139" i="50"/>
  <c r="P138" i="50"/>
  <c r="O138" i="50"/>
  <c r="N138" i="50"/>
  <c r="M138" i="50"/>
  <c r="P137" i="50"/>
  <c r="O137" i="50"/>
  <c r="N137" i="50"/>
  <c r="M137" i="50"/>
  <c r="P136" i="50"/>
  <c r="O136" i="50"/>
  <c r="N136" i="50"/>
  <c r="M136" i="50"/>
  <c r="P135" i="50"/>
  <c r="O135" i="50"/>
  <c r="N135" i="50"/>
  <c r="M135" i="50"/>
  <c r="P134" i="50"/>
  <c r="O134" i="50"/>
  <c r="N134" i="50"/>
  <c r="M134" i="50"/>
  <c r="P133" i="50"/>
  <c r="O133" i="50"/>
  <c r="N133" i="50"/>
  <c r="M133" i="50"/>
  <c r="P132" i="50"/>
  <c r="O132" i="50"/>
  <c r="N132" i="50"/>
  <c r="M132" i="50"/>
  <c r="P131" i="50"/>
  <c r="O131" i="50"/>
  <c r="N131" i="50"/>
  <c r="M131" i="50"/>
  <c r="P130" i="50"/>
  <c r="O130" i="50"/>
  <c r="N130" i="50"/>
  <c r="M130" i="50"/>
  <c r="P129" i="50"/>
  <c r="O129" i="50"/>
  <c r="N129" i="50"/>
  <c r="M129" i="50"/>
  <c r="P128" i="50"/>
  <c r="O128" i="50"/>
  <c r="N128" i="50"/>
  <c r="M128" i="50"/>
  <c r="P127" i="50"/>
  <c r="O127" i="50"/>
  <c r="N127" i="50"/>
  <c r="M127" i="50"/>
  <c r="P126" i="50"/>
  <c r="O126" i="50"/>
  <c r="N126" i="50"/>
  <c r="M126" i="50"/>
  <c r="P125" i="50"/>
  <c r="O125" i="50"/>
  <c r="N125" i="50"/>
  <c r="M125" i="50"/>
  <c r="P124" i="50"/>
  <c r="O124" i="50"/>
  <c r="N124" i="50"/>
  <c r="M124" i="50"/>
  <c r="P123" i="50"/>
  <c r="O123" i="50"/>
  <c r="N123" i="50"/>
  <c r="M123" i="50"/>
  <c r="P122" i="50"/>
  <c r="O122" i="50"/>
  <c r="N122" i="50"/>
  <c r="M122" i="50"/>
  <c r="P121" i="50"/>
  <c r="O121" i="50"/>
  <c r="N121" i="50"/>
  <c r="M121" i="50"/>
  <c r="P120" i="50"/>
  <c r="O120" i="50"/>
  <c r="N120" i="50"/>
  <c r="M120" i="50"/>
  <c r="P119" i="50"/>
  <c r="O119" i="50"/>
  <c r="N119" i="50"/>
  <c r="M119" i="50"/>
  <c r="P118" i="50"/>
  <c r="O118" i="50"/>
  <c r="N118" i="50"/>
  <c r="M118" i="50"/>
  <c r="P117" i="50"/>
  <c r="O117" i="50"/>
  <c r="N117" i="50"/>
  <c r="M117" i="50"/>
  <c r="P116" i="50"/>
  <c r="O116" i="50"/>
  <c r="N116" i="50"/>
  <c r="M116" i="50"/>
  <c r="P115" i="50"/>
  <c r="O115" i="50"/>
  <c r="N115" i="50"/>
  <c r="M115" i="50"/>
  <c r="P114" i="50"/>
  <c r="O114" i="50"/>
  <c r="N114" i="50"/>
  <c r="M114" i="50"/>
  <c r="P113" i="50"/>
  <c r="O113" i="50"/>
  <c r="N113" i="50"/>
  <c r="M113" i="50"/>
  <c r="P112" i="50"/>
  <c r="O112" i="50"/>
  <c r="N112" i="50"/>
  <c r="M112" i="50"/>
  <c r="P111" i="50"/>
  <c r="O111" i="50"/>
  <c r="N111" i="50"/>
  <c r="M111" i="50"/>
  <c r="P110" i="50"/>
  <c r="O110" i="50"/>
  <c r="N110" i="50"/>
  <c r="M110" i="50"/>
  <c r="P109" i="50"/>
  <c r="O109" i="50"/>
  <c r="N109" i="50"/>
  <c r="M109" i="50"/>
  <c r="P108" i="50"/>
  <c r="O108" i="50"/>
  <c r="N108" i="50"/>
  <c r="M108" i="50"/>
  <c r="P107" i="50"/>
  <c r="O107" i="50"/>
  <c r="N107" i="50"/>
  <c r="M107" i="50"/>
  <c r="P106" i="50"/>
  <c r="O106" i="50"/>
  <c r="N106" i="50"/>
  <c r="M106" i="50"/>
  <c r="P105" i="50"/>
  <c r="O105" i="50"/>
  <c r="N105" i="50"/>
  <c r="M105" i="50"/>
  <c r="P104" i="50"/>
  <c r="O104" i="50"/>
  <c r="N104" i="50"/>
  <c r="M104" i="50"/>
  <c r="P103" i="50"/>
  <c r="O103" i="50"/>
  <c r="N103" i="50"/>
  <c r="M103" i="50"/>
  <c r="P102" i="50"/>
  <c r="O102" i="50"/>
  <c r="N102" i="50"/>
  <c r="M102" i="50"/>
  <c r="P101" i="50"/>
  <c r="O101" i="50"/>
  <c r="N101" i="50"/>
  <c r="M101" i="50"/>
  <c r="P100" i="50"/>
  <c r="O100" i="50"/>
  <c r="N100" i="50"/>
  <c r="M100" i="50"/>
  <c r="P99" i="50"/>
  <c r="O99" i="50"/>
  <c r="N99" i="50"/>
  <c r="M99" i="50"/>
  <c r="P98" i="50"/>
  <c r="O98" i="50"/>
  <c r="N98" i="50"/>
  <c r="M98" i="50"/>
  <c r="P97" i="50"/>
  <c r="O97" i="50"/>
  <c r="N97" i="50"/>
  <c r="M97" i="50"/>
  <c r="P96" i="50"/>
  <c r="O96" i="50"/>
  <c r="N96" i="50"/>
  <c r="M96" i="50"/>
  <c r="P95" i="50"/>
  <c r="O95" i="50"/>
  <c r="N95" i="50"/>
  <c r="M95" i="50"/>
  <c r="P94" i="50"/>
  <c r="O94" i="50"/>
  <c r="N94" i="50"/>
  <c r="M94" i="50"/>
  <c r="P93" i="50"/>
  <c r="O93" i="50"/>
  <c r="N93" i="50"/>
  <c r="M93" i="50"/>
  <c r="P92" i="50"/>
  <c r="O92" i="50"/>
  <c r="N92" i="50"/>
  <c r="M92" i="50"/>
  <c r="P91" i="50"/>
  <c r="O91" i="50"/>
  <c r="N91" i="50"/>
  <c r="M91" i="50"/>
  <c r="P90" i="50"/>
  <c r="O90" i="50"/>
  <c r="N90" i="50"/>
  <c r="M90" i="50"/>
  <c r="P89" i="50"/>
  <c r="O89" i="50"/>
  <c r="N89" i="50"/>
  <c r="M89" i="50"/>
  <c r="P88" i="50"/>
  <c r="O88" i="50"/>
  <c r="N88" i="50"/>
  <c r="M88" i="50"/>
  <c r="P87" i="50"/>
  <c r="O87" i="50"/>
  <c r="N87" i="50"/>
  <c r="M87" i="50"/>
  <c r="P86" i="50"/>
  <c r="O86" i="50"/>
  <c r="N86" i="50"/>
  <c r="M86" i="50"/>
  <c r="P85" i="50"/>
  <c r="O85" i="50"/>
  <c r="N85" i="50"/>
  <c r="M85" i="50"/>
  <c r="P84" i="50"/>
  <c r="O84" i="50"/>
  <c r="N84" i="50"/>
  <c r="M84" i="50"/>
  <c r="P83" i="50"/>
  <c r="O83" i="50"/>
  <c r="N83" i="50"/>
  <c r="M83" i="50"/>
  <c r="P82" i="50"/>
  <c r="O82" i="50"/>
  <c r="N82" i="50"/>
  <c r="M82" i="50"/>
  <c r="P81" i="50"/>
  <c r="O81" i="50"/>
  <c r="N81" i="50"/>
  <c r="M81" i="50"/>
  <c r="P80" i="50"/>
  <c r="O80" i="50"/>
  <c r="N80" i="50"/>
  <c r="M80" i="50"/>
  <c r="P79" i="50"/>
  <c r="O79" i="50"/>
  <c r="N79" i="50"/>
  <c r="M79" i="50"/>
  <c r="P78" i="50"/>
  <c r="O78" i="50"/>
  <c r="N78" i="50"/>
  <c r="M78" i="50"/>
  <c r="P77" i="50"/>
  <c r="O77" i="50"/>
  <c r="N77" i="50"/>
  <c r="M77" i="50"/>
  <c r="P76" i="50"/>
  <c r="O76" i="50"/>
  <c r="N76" i="50"/>
  <c r="M76" i="50"/>
  <c r="P75" i="50"/>
  <c r="O75" i="50"/>
  <c r="N75" i="50"/>
  <c r="M75" i="50"/>
  <c r="P74" i="50"/>
  <c r="O74" i="50"/>
  <c r="N74" i="50"/>
  <c r="M74" i="50"/>
  <c r="P73" i="50"/>
  <c r="O73" i="50"/>
  <c r="N73" i="50"/>
  <c r="M73" i="50"/>
  <c r="P72" i="50"/>
  <c r="O72" i="50"/>
  <c r="N72" i="50"/>
  <c r="M72" i="50"/>
  <c r="P71" i="50"/>
  <c r="O71" i="50"/>
  <c r="N71" i="50"/>
  <c r="M71" i="50"/>
  <c r="P70" i="50"/>
  <c r="O70" i="50"/>
  <c r="N70" i="50"/>
  <c r="M70" i="50"/>
  <c r="P69" i="50"/>
  <c r="O69" i="50"/>
  <c r="N69" i="50"/>
  <c r="M69" i="50"/>
  <c r="P68" i="50"/>
  <c r="O68" i="50"/>
  <c r="N68" i="50"/>
  <c r="M68" i="50"/>
  <c r="P67" i="50"/>
  <c r="O67" i="50"/>
  <c r="N67" i="50"/>
  <c r="M67" i="50"/>
  <c r="P66" i="50"/>
  <c r="O66" i="50"/>
  <c r="N66" i="50"/>
  <c r="M66" i="50"/>
  <c r="P65" i="50"/>
  <c r="O65" i="50"/>
  <c r="N65" i="50"/>
  <c r="M65" i="50"/>
  <c r="P64" i="50"/>
  <c r="O64" i="50"/>
  <c r="N64" i="50"/>
  <c r="M64" i="50"/>
  <c r="P63" i="50"/>
  <c r="O63" i="50"/>
  <c r="N63" i="50"/>
  <c r="M63" i="50"/>
  <c r="P62" i="50"/>
  <c r="O62" i="50"/>
  <c r="N62" i="50"/>
  <c r="M62" i="50"/>
  <c r="P61" i="50"/>
  <c r="O61" i="50"/>
  <c r="N61" i="50"/>
  <c r="M61" i="50"/>
  <c r="P60" i="50"/>
  <c r="O60" i="50"/>
  <c r="N60" i="50"/>
  <c r="M60" i="50"/>
  <c r="P59" i="50"/>
  <c r="O59" i="50"/>
  <c r="N59" i="50"/>
  <c r="M59" i="50"/>
  <c r="P58" i="50"/>
  <c r="O58" i="50"/>
  <c r="N58" i="50"/>
  <c r="M58" i="50"/>
  <c r="P57" i="50"/>
  <c r="O57" i="50"/>
  <c r="N57" i="50"/>
  <c r="M57" i="50"/>
  <c r="P56" i="50"/>
  <c r="O56" i="50"/>
  <c r="N56" i="50"/>
  <c r="M56" i="50"/>
  <c r="P55" i="50"/>
  <c r="O55" i="50"/>
  <c r="N55" i="50"/>
  <c r="M55" i="50"/>
  <c r="P54" i="50"/>
  <c r="O54" i="50"/>
  <c r="N54" i="50"/>
  <c r="M54" i="50"/>
  <c r="P53" i="50"/>
  <c r="O53" i="50"/>
  <c r="N53" i="50"/>
  <c r="M53" i="50"/>
  <c r="P52" i="50"/>
  <c r="O52" i="50"/>
  <c r="N52" i="50"/>
  <c r="M52" i="50"/>
  <c r="P51" i="50"/>
  <c r="O51" i="50"/>
  <c r="N51" i="50"/>
  <c r="M51" i="50"/>
  <c r="P50" i="50"/>
  <c r="O50" i="50"/>
  <c r="N50" i="50"/>
  <c r="M50" i="50"/>
  <c r="P49" i="50"/>
  <c r="O49" i="50"/>
  <c r="N49" i="50"/>
  <c r="M49" i="50"/>
  <c r="P48" i="50"/>
  <c r="O48" i="50"/>
  <c r="N48" i="50"/>
  <c r="M48" i="50"/>
  <c r="P47" i="50"/>
  <c r="O47" i="50"/>
  <c r="N47" i="50"/>
  <c r="M47" i="50"/>
  <c r="P46" i="50"/>
  <c r="O46" i="50"/>
  <c r="N46" i="50"/>
  <c r="M46" i="50"/>
  <c r="P45" i="50"/>
  <c r="O45" i="50"/>
  <c r="N45" i="50"/>
  <c r="M45" i="50"/>
  <c r="P44" i="50"/>
  <c r="O44" i="50"/>
  <c r="N44" i="50"/>
  <c r="M44" i="50"/>
  <c r="P43" i="50"/>
  <c r="O43" i="50"/>
  <c r="N43" i="50"/>
  <c r="M43" i="50"/>
  <c r="P42" i="50"/>
  <c r="O42" i="50"/>
  <c r="N42" i="50"/>
  <c r="M42" i="50"/>
  <c r="P41" i="50"/>
  <c r="O41" i="50"/>
  <c r="N41" i="50"/>
  <c r="M41" i="50"/>
  <c r="P40" i="50"/>
  <c r="O40" i="50"/>
  <c r="N40" i="50"/>
  <c r="M40" i="50"/>
  <c r="P39" i="50"/>
  <c r="O39" i="50"/>
  <c r="N39" i="50"/>
  <c r="M39" i="50"/>
  <c r="P38" i="50"/>
  <c r="O38" i="50"/>
  <c r="N38" i="50"/>
  <c r="M38" i="50"/>
  <c r="P37" i="50"/>
  <c r="O37" i="50"/>
  <c r="N37" i="50"/>
  <c r="M37" i="50"/>
  <c r="P36" i="50"/>
  <c r="O36" i="50"/>
  <c r="N36" i="50"/>
  <c r="M36" i="50"/>
  <c r="P35" i="50"/>
  <c r="O35" i="50"/>
  <c r="N35" i="50"/>
  <c r="M35" i="50"/>
  <c r="P34" i="50"/>
  <c r="O34" i="50"/>
  <c r="N34" i="50"/>
  <c r="M34" i="50"/>
  <c r="P33" i="50"/>
  <c r="O33" i="50"/>
  <c r="N33" i="50"/>
  <c r="M33" i="50"/>
  <c r="P32" i="50"/>
  <c r="O32" i="50"/>
  <c r="N32" i="50"/>
  <c r="M32" i="50"/>
  <c r="P31" i="50"/>
  <c r="O31" i="50"/>
  <c r="N31" i="50"/>
  <c r="M31" i="50"/>
  <c r="P30" i="50"/>
  <c r="O30" i="50"/>
  <c r="N30" i="50"/>
  <c r="M30" i="50"/>
  <c r="P29" i="50"/>
  <c r="O29" i="50"/>
  <c r="N29" i="50"/>
  <c r="M29" i="50"/>
  <c r="P28" i="50"/>
  <c r="O28" i="50"/>
  <c r="N28" i="50"/>
  <c r="M28" i="50"/>
  <c r="P27" i="50"/>
  <c r="O27" i="50"/>
  <c r="N27" i="50"/>
  <c r="M27" i="50"/>
  <c r="P26" i="50"/>
  <c r="O26" i="50"/>
  <c r="N26" i="50"/>
  <c r="M26" i="50"/>
  <c r="P25" i="50"/>
  <c r="O25" i="50"/>
  <c r="N25" i="50"/>
  <c r="M25" i="50"/>
  <c r="P24" i="50"/>
  <c r="O24" i="50"/>
  <c r="N24" i="50"/>
  <c r="M24" i="50"/>
  <c r="P23" i="50"/>
  <c r="O23" i="50"/>
  <c r="N23" i="50"/>
  <c r="M23" i="50"/>
  <c r="P22" i="50"/>
  <c r="O22" i="50"/>
  <c r="N22" i="50"/>
  <c r="M22" i="50"/>
  <c r="P21" i="50"/>
  <c r="O21" i="50"/>
  <c r="N21" i="50"/>
  <c r="M21" i="50"/>
  <c r="P20" i="50"/>
  <c r="O20" i="50"/>
  <c r="N20" i="50"/>
  <c r="M20" i="50"/>
  <c r="P19" i="50"/>
  <c r="O19" i="50"/>
  <c r="N19" i="50"/>
  <c r="M19" i="50"/>
  <c r="P18" i="50"/>
  <c r="O18" i="50"/>
  <c r="N18" i="50"/>
  <c r="M18" i="50"/>
  <c r="P17" i="50"/>
  <c r="O17" i="50"/>
  <c r="N17" i="50"/>
  <c r="M17" i="50"/>
  <c r="P16" i="50"/>
  <c r="O16" i="50"/>
  <c r="N16" i="50"/>
  <c r="M16" i="50"/>
  <c r="P15" i="50"/>
  <c r="O15" i="50"/>
  <c r="N15" i="50"/>
  <c r="M15" i="50"/>
  <c r="P14" i="50"/>
  <c r="O14" i="50"/>
  <c r="N14" i="50"/>
  <c r="M14" i="50"/>
  <c r="P13" i="50"/>
  <c r="O13" i="50"/>
  <c r="N13" i="50"/>
  <c r="M13" i="50"/>
  <c r="P12" i="50"/>
  <c r="O12" i="50"/>
  <c r="N12" i="50"/>
  <c r="M12" i="50"/>
  <c r="P11" i="50"/>
  <c r="O11" i="50"/>
  <c r="N11" i="50"/>
  <c r="M11" i="50"/>
  <c r="P10" i="50"/>
  <c r="O10" i="50"/>
  <c r="N10" i="50"/>
  <c r="M10" i="50"/>
  <c r="P9" i="50"/>
  <c r="O9" i="50"/>
  <c r="N9" i="50"/>
  <c r="M9" i="50"/>
  <c r="P8" i="50"/>
  <c r="O8" i="50"/>
  <c r="N8" i="50"/>
  <c r="M8" i="50"/>
  <c r="P7" i="50"/>
  <c r="O7" i="50"/>
  <c r="N7" i="50"/>
  <c r="M7" i="50"/>
  <c r="P6" i="50"/>
  <c r="O6" i="50"/>
  <c r="N6" i="50"/>
  <c r="M6" i="50"/>
  <c r="P5" i="50"/>
  <c r="O5" i="50"/>
  <c r="N5" i="50"/>
  <c r="M5" i="50"/>
  <c r="J3" i="50"/>
  <c r="O3" i="50" l="1"/>
  <c r="N173" i="50"/>
  <c r="P173" i="50"/>
  <c r="M3" i="50"/>
  <c r="O173" i="50"/>
  <c r="P3" i="50"/>
  <c r="M173" i="50"/>
  <c r="E17" i="22"/>
  <c r="N3" i="50"/>
  <c r="E22" i="17" l="1"/>
  <c r="C22" i="17"/>
  <c r="I17" i="17" l="1"/>
  <c r="I33" i="45" l="1"/>
  <c r="I22" i="45"/>
  <c r="I11" i="45"/>
  <c r="I13" i="45"/>
  <c r="D18" i="45"/>
  <c r="D26" i="45" l="1"/>
  <c r="N6" i="29" l="1"/>
  <c r="P6" i="29"/>
  <c r="Q6" i="29"/>
  <c r="O6" i="29"/>
  <c r="N7" i="29"/>
  <c r="P7" i="29"/>
  <c r="Q7" i="29"/>
  <c r="O7" i="29"/>
  <c r="N8" i="29"/>
  <c r="P8" i="29"/>
  <c r="Q8" i="29"/>
  <c r="O8" i="29"/>
  <c r="N9" i="29"/>
  <c r="P9" i="29"/>
  <c r="Q9" i="29"/>
  <c r="O9" i="29"/>
  <c r="N10" i="29"/>
  <c r="P10" i="29"/>
  <c r="Q10" i="29"/>
  <c r="O10" i="29"/>
  <c r="O5" i="29"/>
  <c r="Q5" i="29"/>
  <c r="P5" i="29"/>
  <c r="N5" i="29"/>
  <c r="O3" i="29" l="1"/>
  <c r="P3" i="29"/>
  <c r="N3" i="29"/>
  <c r="Q3" i="29"/>
  <c r="B3" i="26"/>
  <c r="B3" i="25"/>
  <c r="B3" i="24"/>
  <c r="B3" i="22"/>
  <c r="F29" i="45" l="1"/>
  <c r="F30" i="45" s="1"/>
  <c r="I29" i="45" l="1"/>
  <c r="D30" i="45"/>
  <c r="D31" i="45" s="1"/>
  <c r="G10" i="19" l="1"/>
  <c r="G9" i="15" s="1"/>
  <c r="F10" i="45" l="1"/>
  <c r="I10" i="45" s="1"/>
  <c r="E28" i="26" l="1"/>
  <c r="E14" i="26"/>
  <c r="E22" i="22"/>
  <c r="E15" i="22"/>
  <c r="E7" i="22"/>
  <c r="B4" i="22" l="1"/>
  <c r="B4" i="24" s="1"/>
  <c r="B4" i="25" s="1"/>
  <c r="B4" i="26" s="1"/>
  <c r="A4" i="20"/>
  <c r="B5" i="17"/>
  <c r="B5" i="18" s="1"/>
  <c r="I14" i="17"/>
  <c r="C15" i="17" l="1"/>
  <c r="H22" i="25"/>
  <c r="M15" i="20"/>
  <c r="M9" i="20"/>
  <c r="G36" i="19"/>
  <c r="G31" i="19"/>
  <c r="G25" i="19" l="1"/>
  <c r="G19" i="19" s="1"/>
  <c r="G11" i="15" s="1"/>
  <c r="F12" i="45" l="1"/>
  <c r="F14" i="45" s="1"/>
  <c r="C43" i="19"/>
  <c r="G43" i="19" l="1"/>
  <c r="G15" i="15" s="1"/>
  <c r="F16" i="45" l="1"/>
  <c r="I16" i="45" l="1"/>
  <c r="M16" i="20" l="1"/>
  <c r="A3" i="20"/>
  <c r="B2" i="26"/>
  <c r="B2" i="25"/>
  <c r="B2" i="24"/>
  <c r="B2" i="22"/>
  <c r="A2" i="20"/>
  <c r="M21" i="20"/>
  <c r="G16" i="15" s="1"/>
  <c r="K21" i="20"/>
  <c r="I21" i="20"/>
  <c r="C21" i="20"/>
  <c r="E21" i="20"/>
  <c r="M18" i="20" l="1"/>
  <c r="F17" i="45"/>
  <c r="E15" i="17"/>
  <c r="I17" i="45" l="1"/>
  <c r="F18" i="45"/>
  <c r="F19" i="45" s="1"/>
  <c r="G33" i="15"/>
  <c r="D10" i="27" s="1"/>
  <c r="F23" i="45" l="1"/>
  <c r="G21" i="20"/>
  <c r="I23" i="45" l="1"/>
  <c r="F34" i="45"/>
  <c r="I34" i="45" s="1"/>
  <c r="F21" i="25"/>
  <c r="F22" i="25" s="1"/>
  <c r="E33" i="15" s="1"/>
  <c r="I21" i="17" l="1"/>
  <c r="G8" i="16" l="1"/>
  <c r="G32" i="15" l="1"/>
  <c r="D9" i="27" l="1"/>
  <c r="E36" i="18"/>
  <c r="H29" i="25" l="1"/>
  <c r="G9" i="16" s="1"/>
  <c r="B1" i="16" l="1"/>
  <c r="B2" i="17" s="1"/>
  <c r="B2" i="16"/>
  <c r="B3" i="17" s="1"/>
  <c r="B2" i="18" l="1"/>
  <c r="B2" i="19" s="1"/>
  <c r="E8" i="18"/>
  <c r="I10" i="17"/>
  <c r="B3" i="18" l="1"/>
  <c r="B3" i="19" s="1"/>
  <c r="F24" i="45" l="1"/>
  <c r="I24" i="45" s="1"/>
  <c r="F25" i="45" l="1"/>
  <c r="I11" i="17"/>
  <c r="I13" i="17" s="1"/>
  <c r="G15" i="17"/>
  <c r="F36" i="45" s="1"/>
  <c r="I25" i="45" l="1"/>
  <c r="F26" i="45"/>
  <c r="F31" i="45" s="1"/>
  <c r="F37" i="45" s="1"/>
  <c r="F47" i="45" s="1"/>
  <c r="I15" i="17"/>
  <c r="I35" i="45"/>
  <c r="D36" i="45"/>
  <c r="D37" i="45" s="1"/>
  <c r="D14" i="45" l="1"/>
  <c r="D19" i="45" s="1"/>
  <c r="D47" i="45" s="1"/>
  <c r="I12" i="45"/>
  <c r="E24" i="18"/>
  <c r="I20" i="20"/>
  <c r="G12" i="15"/>
  <c r="E16" i="22"/>
  <c r="C32" i="19"/>
  <c r="E11" i="18"/>
  <c r="G21" i="15"/>
  <c r="E19" i="22"/>
  <c r="E22" i="26"/>
  <c r="E18" i="26"/>
  <c r="E19" i="26"/>
  <c r="E20" i="26"/>
  <c r="E23" i="26"/>
  <c r="E18" i="22"/>
  <c r="G13" i="20" l="1"/>
  <c r="G20" i="20" s="1"/>
  <c r="C34" i="19"/>
  <c r="C42" i="19" s="1"/>
  <c r="C13" i="20"/>
  <c r="C20" i="20" s="1"/>
  <c r="K13" i="20"/>
  <c r="K20" i="20" s="1"/>
  <c r="E13" i="20"/>
  <c r="E20" i="20" s="1"/>
  <c r="E26" i="26"/>
  <c r="E20" i="22"/>
  <c r="G23" i="15" s="1"/>
  <c r="E25" i="19"/>
  <c r="E10" i="19"/>
  <c r="E9" i="15" s="1"/>
  <c r="E13" i="22"/>
  <c r="G14" i="16"/>
  <c r="F29" i="25"/>
  <c r="G32" i="19"/>
  <c r="G34" i="19" s="1"/>
  <c r="E23" i="18"/>
  <c r="G28" i="15"/>
  <c r="M10" i="20"/>
  <c r="M13" i="20" s="1"/>
  <c r="Q9" i="16" l="1"/>
  <c r="E9" i="16"/>
  <c r="E11" i="16" s="1"/>
  <c r="E13" i="16" s="1"/>
  <c r="G22" i="15"/>
  <c r="E18" i="19"/>
  <c r="E19" i="19" s="1"/>
  <c r="E11" i="15" s="1"/>
  <c r="G37" i="19"/>
  <c r="G12" i="16"/>
  <c r="M20" i="20"/>
  <c r="E16" i="15" s="1"/>
  <c r="E30" i="18"/>
  <c r="G29" i="15"/>
  <c r="E15" i="16" l="1"/>
  <c r="D12" i="27" s="1"/>
  <c r="D16" i="27" s="1"/>
  <c r="D11" i="24" s="1"/>
  <c r="E13" i="15"/>
  <c r="G13" i="15"/>
  <c r="E32" i="18"/>
  <c r="G39" i="19"/>
  <c r="G42" i="19" s="1"/>
  <c r="E15" i="15" s="1"/>
  <c r="E43" i="19"/>
  <c r="E42" i="19"/>
  <c r="D10" i="24" l="1"/>
  <c r="E17" i="15"/>
  <c r="E18" i="15" s="1"/>
  <c r="C9" i="18"/>
  <c r="C14" i="18" s="1"/>
  <c r="C25" i="18" s="1"/>
  <c r="C37" i="18" s="1"/>
  <c r="G17" i="15"/>
  <c r="E12" i="26"/>
  <c r="D25" i="27" l="1"/>
  <c r="D28" i="27" s="1"/>
  <c r="G10" i="16"/>
  <c r="G11" i="16" s="1"/>
  <c r="G13" i="16" s="1"/>
  <c r="G15" i="16" s="1"/>
  <c r="G18" i="15"/>
  <c r="D30" i="27" l="1"/>
  <c r="D31" i="27" s="1"/>
  <c r="D12" i="24"/>
  <c r="D13" i="24" s="1"/>
  <c r="D14" i="24" s="1"/>
  <c r="D19" i="24" s="1"/>
  <c r="E9" i="18"/>
  <c r="E14" i="18" s="1"/>
  <c r="E25" i="18" s="1"/>
  <c r="E37" i="18" s="1"/>
  <c r="E39" i="18" s="1"/>
  <c r="D21" i="24" l="1"/>
  <c r="E24" i="15" s="1"/>
  <c r="E25" i="15" s="1"/>
  <c r="E30" i="15" s="1"/>
  <c r="E16" i="16"/>
  <c r="E17" i="16" s="1"/>
  <c r="E19" i="16" s="1"/>
  <c r="C38" i="18"/>
  <c r="C39" i="18" s="1"/>
  <c r="C46" i="18" s="1"/>
  <c r="E46" i="18"/>
  <c r="G24" i="15"/>
  <c r="G18" i="17" l="1"/>
  <c r="E34" i="15"/>
  <c r="E35" i="15" s="1"/>
  <c r="E36" i="15" s="1"/>
  <c r="E44" i="15" s="1"/>
  <c r="G25" i="15"/>
  <c r="G16" i="16"/>
  <c r="G17" i="16" s="1"/>
  <c r="G19" i="16" s="1"/>
  <c r="G20" i="17" s="1"/>
  <c r="G22" i="17" s="1"/>
  <c r="I18" i="17" l="1"/>
  <c r="I20" i="17" s="1"/>
  <c r="G35" i="15"/>
  <c r="I22" i="17"/>
  <c r="G30" i="15"/>
  <c r="G36" i="15" l="1"/>
  <c r="G44" i="15" s="1"/>
</calcChain>
</file>

<file path=xl/sharedStrings.xml><?xml version="1.0" encoding="utf-8"?>
<sst xmlns="http://schemas.openxmlformats.org/spreadsheetml/2006/main" count="4829" uniqueCount="1332">
  <si>
    <t>الأصـول الـمـتـداولـة</t>
  </si>
  <si>
    <t>مـجـمـوع الأصـول الـمـتـداولـة</t>
  </si>
  <si>
    <t>إيـضـاح</t>
  </si>
  <si>
    <t>الـمـجـمـــــــوع</t>
  </si>
  <si>
    <t>رأس المال</t>
  </si>
  <si>
    <t>احتياطي نظامي</t>
  </si>
  <si>
    <t>أرباح مبقاه</t>
  </si>
  <si>
    <t xml:space="preserve">الأصــــــــــــول </t>
  </si>
  <si>
    <t xml:space="preserve">الأصــول غير المتداولة </t>
  </si>
  <si>
    <t xml:space="preserve">مجموع الأصــول غير المتداولة </t>
  </si>
  <si>
    <t xml:space="preserve">إجـمـالـي الأصــــــــــول </t>
  </si>
  <si>
    <t>الإلــتــزامـــات وحـقـوق الملكية</t>
  </si>
  <si>
    <t>الإلــتــزامـــات الـمـتـداولـة</t>
  </si>
  <si>
    <t>مـجـمـوع الإلــتزامـــات الـمـتـداولـة</t>
  </si>
  <si>
    <t xml:space="preserve">الإلـتـزامـات غير المتداولة </t>
  </si>
  <si>
    <t xml:space="preserve">مـجـمـوع الالـتـزامــات غير المتداولة </t>
  </si>
  <si>
    <t xml:space="preserve">إجــمــالـــي الإلــتزامـــات </t>
  </si>
  <si>
    <t>حـقـوق الملكية</t>
  </si>
  <si>
    <t>مـجـمـوع حـقـوق الملكية</t>
  </si>
  <si>
    <t>إجـمـالـي الإلــتــزامـــات وحـقـوق الملكية</t>
  </si>
  <si>
    <t>مجمل الربح</t>
  </si>
  <si>
    <t>مـصـروفـات عــمـومـيـة وإداريـــة</t>
  </si>
  <si>
    <t>اجمالي الدخل الشامل الاخر</t>
  </si>
  <si>
    <t>أراضي</t>
  </si>
  <si>
    <t>رواتب وأجور وما في حكمها</t>
  </si>
  <si>
    <t>قرطاسية ومطبوعات</t>
  </si>
  <si>
    <t>أتعاب مهنية</t>
  </si>
  <si>
    <t>(جميع المبالغ بالريال السعودي)</t>
  </si>
  <si>
    <t>نقد وما في حكمه</t>
  </si>
  <si>
    <t>مخزون</t>
  </si>
  <si>
    <t xml:space="preserve">( جميع المبالغ بالريال السعودي ) </t>
  </si>
  <si>
    <t>التــدفقــات النقـديــة  مـن أنشطـــــة التشغيـل</t>
  </si>
  <si>
    <t xml:space="preserve"> منافع موظفين مكونة</t>
  </si>
  <si>
    <t>منافع موظفين مدفوعة</t>
  </si>
  <si>
    <t>صــافي النقـديــة الناتجة عن أنشطــة التشغيــل</t>
  </si>
  <si>
    <t>التـــــدفقــات النقــــديــة مــن أنشطــــة الاستثمـــــار</t>
  </si>
  <si>
    <t xml:space="preserve">التـــــدفقــات النقــــديــة مــن الأنشطة التمويلية </t>
  </si>
  <si>
    <t>مدينون متنوعون</t>
  </si>
  <si>
    <t>وسائل نقل وانتقال</t>
  </si>
  <si>
    <t>أثاث ومعدات مكاتب</t>
  </si>
  <si>
    <t>المجموع</t>
  </si>
  <si>
    <t>إضافات</t>
  </si>
  <si>
    <r>
      <t>الإستهلاك المتراكم</t>
    </r>
    <r>
      <rPr>
        <b/>
        <sz val="13"/>
        <color rgb="FF000000"/>
        <rFont val="Sakkal Majalla"/>
      </rPr>
      <t>:</t>
    </r>
  </si>
  <si>
    <t>صافي القيمة الدفترية :</t>
  </si>
  <si>
    <t>تأمينات للغير</t>
  </si>
  <si>
    <t>تأمينات اجتماعية</t>
  </si>
  <si>
    <t xml:space="preserve">إسم المالك </t>
  </si>
  <si>
    <t>عدد الحصص</t>
  </si>
  <si>
    <t>أخرى</t>
  </si>
  <si>
    <t>التكلفة :</t>
  </si>
  <si>
    <t>إجمالي الدخل الشامل</t>
  </si>
  <si>
    <t xml:space="preserve"> المـصروفات المدفوعة مقدماً والأرصدة المدينة الأخرى </t>
  </si>
  <si>
    <t xml:space="preserve"> المصروفات المستحقة والأرصدة الدائنة الأخرى</t>
  </si>
  <si>
    <t xml:space="preserve">صافي ربح السنة قبل الزكــاة الشرعية </t>
  </si>
  <si>
    <t>صافي الدخل</t>
  </si>
  <si>
    <t>الشركة التعاونية للاستثمار العقاري</t>
  </si>
  <si>
    <t>العقارات الاستثمارية - بالصـافي</t>
  </si>
  <si>
    <t>العقارات و الالات والمعدات - بالصـافي</t>
  </si>
  <si>
    <t>إيرادات إيجارات مقبوضة مقدماً</t>
  </si>
  <si>
    <t>مخصص منافع الموظفين</t>
  </si>
  <si>
    <t>أرباح النشاط</t>
  </si>
  <si>
    <t xml:space="preserve">مباني وملحقاتها </t>
  </si>
  <si>
    <t>مباني</t>
  </si>
  <si>
    <t>اجهزة حاسب آلي</t>
  </si>
  <si>
    <t>ايجارات مكاتب ومعارض</t>
  </si>
  <si>
    <t>المؤسسة العامة للتأمينات الاجتماعية</t>
  </si>
  <si>
    <t>ايجارات مواقف</t>
  </si>
  <si>
    <t>ايجارات تيار احتياطي</t>
  </si>
  <si>
    <t>كهرباء ومياه</t>
  </si>
  <si>
    <t>حراسات أمنية</t>
  </si>
  <si>
    <t>أهلاكات تشغيلية</t>
  </si>
  <si>
    <t>بدل حضور جلسات</t>
  </si>
  <si>
    <t>إهلاكات إدارية</t>
  </si>
  <si>
    <t>مـدفـوعـات  مـقـدمـاً وأرصـدة مـديـنـة أخـرى</t>
  </si>
  <si>
    <t>مستحقات ضريبة القيمة المضافة</t>
  </si>
  <si>
    <t>ايرادات تأجير خدمات أخرى</t>
  </si>
  <si>
    <t>توزيعات أرباح</t>
  </si>
  <si>
    <t xml:space="preserve">بنود الدخل الشامل الآخر </t>
  </si>
  <si>
    <t>استهلاكات</t>
  </si>
  <si>
    <t>ذمم تجارية مدينة</t>
  </si>
  <si>
    <t xml:space="preserve"> الذمم التجارية المدينة</t>
  </si>
  <si>
    <t>مستحقات وأرصدة دائنة أخرى</t>
  </si>
  <si>
    <t>تأمين ممتلكات</t>
  </si>
  <si>
    <t xml:space="preserve"> الشركة التعاونية للاستثمار العقاري</t>
  </si>
  <si>
    <t>شركة ذات مسئولية محدودة</t>
  </si>
  <si>
    <t xml:space="preserve">يتـمـثـل هـذا الـبنـد فـيـمـا يـلـي : ـ </t>
  </si>
  <si>
    <t>الــبيـــــــــــــــــــــــان</t>
  </si>
  <si>
    <t>ريــال سعـودي</t>
  </si>
  <si>
    <t xml:space="preserve">راس المــــال </t>
  </si>
  <si>
    <t>الاحتياطى النظامى</t>
  </si>
  <si>
    <t xml:space="preserve">مخصص مكافأة نهاية الخدمة المدور  </t>
  </si>
  <si>
    <t>تأمينات إيجارات مدورة</t>
  </si>
  <si>
    <t>العقارات الاستثمارية ومعدات وممتلكات[ بـالصـــــافي ]</t>
  </si>
  <si>
    <t>مخزون قطع غيار</t>
  </si>
  <si>
    <t>مصروفات مستحقة(1/10)</t>
  </si>
  <si>
    <t xml:space="preserve">مصروفات مدفوعة مقدماً( 1/6)  </t>
  </si>
  <si>
    <t>تأمينات مدفوعة مقدماً</t>
  </si>
  <si>
    <t>رسوم مدفوعة مقدماً</t>
  </si>
  <si>
    <t xml:space="preserve">ذمم تجارية دائنة </t>
  </si>
  <si>
    <t xml:space="preserve">قـائـمـة الـمـركــز الـمـالـي </t>
  </si>
  <si>
    <t xml:space="preserve">قائمة الدخل الشامل </t>
  </si>
  <si>
    <t>الإيرادات</t>
  </si>
  <si>
    <t>تكلفة الإيرادات</t>
  </si>
  <si>
    <t xml:space="preserve">قائمة التغيرات في حقوق الملكية </t>
  </si>
  <si>
    <t xml:space="preserve">قـائـمـة الـتـدفـقـات الـنـقـديـة </t>
  </si>
  <si>
    <t>نقدية بالبنوك</t>
  </si>
  <si>
    <t>ذمم تجارية دائنة</t>
  </si>
  <si>
    <t>التغير في رأس المال العامل</t>
  </si>
  <si>
    <t>القيمة  الإسمية</t>
  </si>
  <si>
    <t>(مـدفـوعـات) لشراء عقارات والالات ومعدات</t>
  </si>
  <si>
    <t>ونتيجة لهذا القرار تم تعديل عقد التأسيس بتاريخ 9جماد الثاني 1443هـ الموافق 12يناير 2022م بانتقال كافة حصص الشركاء في الشركة إلى ملكية المؤسسة العامة للتأمينات الاجتماعية لتصبح الشركة شركة شخص واحد لمالكها المؤسسة العامة للتأمينات الاجتماعية.</t>
  </si>
  <si>
    <t xml:space="preserve">ليصبح رأس المال  كالتالي: </t>
  </si>
  <si>
    <t>مخصص الزكاة الشرعية</t>
  </si>
  <si>
    <t>صـــــافي الدخل قبل الزكاة</t>
  </si>
  <si>
    <t>31 ديسمبر 2022م</t>
  </si>
  <si>
    <t>رمز الحساب</t>
  </si>
  <si>
    <t>اسم الحساب</t>
  </si>
  <si>
    <t>رصيد الجانب المدين اول الفتره</t>
  </si>
  <si>
    <t>رصيد الجانب الدائن اول الفتره</t>
  </si>
  <si>
    <t>حركة "العمليات"- الجانب المدين</t>
  </si>
  <si>
    <t>حركة "العمليات"- الجانب الدائن</t>
  </si>
  <si>
    <t>إغلاق - الجانب المدين</t>
  </si>
  <si>
    <t>إغلاق - الجانب الدائن</t>
  </si>
  <si>
    <t>01010010001</t>
  </si>
  <si>
    <t xml:space="preserve">البنك السعودي للاستثمار </t>
  </si>
  <si>
    <t>01010020001</t>
  </si>
  <si>
    <t>ودائع مالية ومرابحات اسلامية</t>
  </si>
  <si>
    <t>01010030001</t>
  </si>
  <si>
    <t xml:space="preserve">ارصدة مدينة اخري </t>
  </si>
  <si>
    <t>01010030003</t>
  </si>
  <si>
    <t xml:space="preserve">ذمم مديونيات المستاجرين </t>
  </si>
  <si>
    <t>01010030004</t>
  </si>
  <si>
    <t>امانات ضريبة القيمة المضافة 15% المدخلات</t>
  </si>
  <si>
    <t>01010040001</t>
  </si>
  <si>
    <t xml:space="preserve">المخزون الرئيسي </t>
  </si>
  <si>
    <t>0102003</t>
  </si>
  <si>
    <t xml:space="preserve">استثمارية - مبني ابراج التعاونية </t>
  </si>
  <si>
    <t>0102005</t>
  </si>
  <si>
    <t xml:space="preserve">استثمارية - مبني المواقف الشرقية </t>
  </si>
  <si>
    <t>01020010001</t>
  </si>
  <si>
    <t>استثمارية - ديكورات وتركيبات للابراج</t>
  </si>
  <si>
    <t>01020020001</t>
  </si>
  <si>
    <t xml:space="preserve">استثمارية - ارض الابراج </t>
  </si>
  <si>
    <t>01020020002</t>
  </si>
  <si>
    <t xml:space="preserve">استثمارية - ارض المواقف الشرقية </t>
  </si>
  <si>
    <t>01020040001</t>
  </si>
  <si>
    <t xml:space="preserve">اصول كهربائية </t>
  </si>
  <si>
    <t>01020040003</t>
  </si>
  <si>
    <t>اقفال ( مكابح ) إطارات سيارات</t>
  </si>
  <si>
    <t>01020040004</t>
  </si>
  <si>
    <t>حنفيات اتوماتيكية بالاستشعار</t>
  </si>
  <si>
    <t>01020040005</t>
  </si>
  <si>
    <t>مسكات لرافعة تنظيف الزجاج</t>
  </si>
  <si>
    <t>01020040006</t>
  </si>
  <si>
    <t>طفايات الحريق</t>
  </si>
  <si>
    <t>01020040007</t>
  </si>
  <si>
    <t>لوحات ارشادية للمخارج والمصاعد</t>
  </si>
  <si>
    <t>01020040008</t>
  </si>
  <si>
    <t>ونش دفع 3 طن</t>
  </si>
  <si>
    <t>01020040009</t>
  </si>
  <si>
    <t>عربة نقل عادي 3 طن</t>
  </si>
  <si>
    <t>01020040010</t>
  </si>
  <si>
    <t>لوحة دليل المبنى</t>
  </si>
  <si>
    <t>01020040011</t>
  </si>
  <si>
    <t>مصدات امنية للسيارات</t>
  </si>
  <si>
    <t>01020040012</t>
  </si>
  <si>
    <t>حاجز اشواك أرضية للسيارات</t>
  </si>
  <si>
    <t>01020040013</t>
  </si>
  <si>
    <t>رافعة معدات ثقيلة</t>
  </si>
  <si>
    <t>01020040014</t>
  </si>
  <si>
    <t>طرمبة غسيل سيارات</t>
  </si>
  <si>
    <t>01020040015</t>
  </si>
  <si>
    <t>حفر بئر ارتوازي ولوازم التشغيل</t>
  </si>
  <si>
    <t>01020040016</t>
  </si>
  <si>
    <t>جهاز تفتيش الحقائب والكشف عن المعادن A5030</t>
  </si>
  <si>
    <t>01020040017</t>
  </si>
  <si>
    <t>بوابة كشف المعادن Smart Scan DZSS</t>
  </si>
  <si>
    <t>01020040018</t>
  </si>
  <si>
    <t>جهاز فحص للسيارات من اسفل UVSS-06</t>
  </si>
  <si>
    <t>01020040019</t>
  </si>
  <si>
    <t>كاشف معادن محمول Meta Detector DZS</t>
  </si>
  <si>
    <t>01020040020</t>
  </si>
  <si>
    <t>أجهزة تعطير للمبنى</t>
  </si>
  <si>
    <t>0103003</t>
  </si>
  <si>
    <t xml:space="preserve">العقارات والالات والمعدات - اراضي </t>
  </si>
  <si>
    <t>0103004</t>
  </si>
  <si>
    <t xml:space="preserve">العقارات والالات والمعدات - مباني </t>
  </si>
  <si>
    <t>01030010001</t>
  </si>
  <si>
    <t>العقارات والالات والمعدات - سيارة كامري جي ال 2013</t>
  </si>
  <si>
    <t>01030020001</t>
  </si>
  <si>
    <t xml:space="preserve">العقارات والالات والمعدات - اثاث مكتبي </t>
  </si>
  <si>
    <t>01030020002</t>
  </si>
  <si>
    <t xml:space="preserve">العقارات والالات والمعدات - اجهزة مكتبية </t>
  </si>
  <si>
    <t>01030020003</t>
  </si>
  <si>
    <t xml:space="preserve">العقارات والالات والمعدات - حاسبات الية </t>
  </si>
  <si>
    <t>02010010001</t>
  </si>
  <si>
    <t>02010010002</t>
  </si>
  <si>
    <t xml:space="preserve">ذمم دائنة موردون </t>
  </si>
  <si>
    <t>02010010003</t>
  </si>
  <si>
    <t xml:space="preserve">امانات ضريبة القيمة المضافه 15 % مخرجات </t>
  </si>
  <si>
    <t>02010010004</t>
  </si>
  <si>
    <t xml:space="preserve">تسويات ضريبة القيمة المضافة </t>
  </si>
  <si>
    <t>02010010006</t>
  </si>
  <si>
    <t>حصة تأمينات الموظفين - امانات</t>
  </si>
  <si>
    <t>02010030001</t>
  </si>
  <si>
    <t xml:space="preserve">ايرادات تاجير مكاتب مقبوضة مقدما </t>
  </si>
  <si>
    <t>02010030002</t>
  </si>
  <si>
    <t xml:space="preserve">ايرادات تاجير مواقف مقبوضة مقدما </t>
  </si>
  <si>
    <t>02010030003</t>
  </si>
  <si>
    <t xml:space="preserve">ايرادات تاجير خدمة التيار الاحتياطي مقبوضة مقدما </t>
  </si>
  <si>
    <t>02010030004</t>
  </si>
  <si>
    <t xml:space="preserve">ايرادات تاجير اخري مقبوضة مقدما </t>
  </si>
  <si>
    <t>02010040002</t>
  </si>
  <si>
    <t>تامين مكتب الكمال هوسبيرا</t>
  </si>
  <si>
    <t>02010040003</t>
  </si>
  <si>
    <t xml:space="preserve">تامين شركة المفتاح الدولي </t>
  </si>
  <si>
    <t>02010040004</t>
  </si>
  <si>
    <t xml:space="preserve">تامين شركة موتورولا العربية </t>
  </si>
  <si>
    <t>02010040005</t>
  </si>
  <si>
    <t>تامين شركة ان سي ار سوليوشنز (ميدل ايست)</t>
  </si>
  <si>
    <t>02010040006</t>
  </si>
  <si>
    <t xml:space="preserve">تامين شركة جونز لانج لاسال </t>
  </si>
  <si>
    <t>02010040007</t>
  </si>
  <si>
    <t xml:space="preserve">تامين شركة ابوت العربية السعودية للتجارة </t>
  </si>
  <si>
    <t>02010040008</t>
  </si>
  <si>
    <t xml:space="preserve"> تامين شركة التعاونية للتامين </t>
  </si>
  <si>
    <t>02010040009</t>
  </si>
  <si>
    <t xml:space="preserve">تامين شركة التوريدات والخدمات الطبية المحدودة </t>
  </si>
  <si>
    <t>02010040010</t>
  </si>
  <si>
    <t xml:space="preserve">تامين الشركة الدولية للمعلومات </t>
  </si>
  <si>
    <t>02010040011</t>
  </si>
  <si>
    <t xml:space="preserve">تامين شركة فيزا ماستر كارد العالمية </t>
  </si>
  <si>
    <t>02010040013</t>
  </si>
  <si>
    <t xml:space="preserve">تامين شركة بيرسون ايديوكيشن ليمتد </t>
  </si>
  <si>
    <t>02010040015</t>
  </si>
  <si>
    <t xml:space="preserve">تامين الشركة السعودية لخدمة كارير </t>
  </si>
  <si>
    <t>02010040016</t>
  </si>
  <si>
    <t xml:space="preserve"> تامين شركة الشبكات المتكاملة </t>
  </si>
  <si>
    <t>02010040018</t>
  </si>
  <si>
    <t xml:space="preserve">تامين شركة مدترونيك العربية السعودية </t>
  </si>
  <si>
    <t>02010040019</t>
  </si>
  <si>
    <t xml:space="preserve">تامين شركة فاروق ومامون تمر وشركاهما </t>
  </si>
  <si>
    <t>02010040020</t>
  </si>
  <si>
    <t xml:space="preserve">تامين شركة ايكوم العربية المحدودة </t>
  </si>
  <si>
    <t>02010040021</t>
  </si>
  <si>
    <t xml:space="preserve">تامين مركز المنظمة العربية للدراسات والتطوير </t>
  </si>
  <si>
    <t>02010040022</t>
  </si>
  <si>
    <t xml:space="preserve">تامين شركة التسويق الطبي </t>
  </si>
  <si>
    <t>02010040023</t>
  </si>
  <si>
    <t xml:space="preserve">تامين شركة قتيبة يوسف الغانم </t>
  </si>
  <si>
    <t>02010040025</t>
  </si>
  <si>
    <t xml:space="preserve">تامين شركة فاريكس اميجينغ العربية </t>
  </si>
  <si>
    <t>02010040026</t>
  </si>
  <si>
    <t xml:space="preserve">تامين المصرف العراقي للتجارة </t>
  </si>
  <si>
    <t>02010040027</t>
  </si>
  <si>
    <t xml:space="preserve">تامين شركة الفضل وقزاز للدعاية والاعلان </t>
  </si>
  <si>
    <t>02010040028</t>
  </si>
  <si>
    <t xml:space="preserve">تامين شركة فايفيلي ترانسيوت ليمتد السعودية </t>
  </si>
  <si>
    <t>02010040031</t>
  </si>
  <si>
    <t xml:space="preserve">تامين الشركة السعودية للخدمات المحدودة </t>
  </si>
  <si>
    <t>02010040032</t>
  </si>
  <si>
    <t xml:space="preserve">تامين شركة انفوبيب شخص واحد </t>
  </si>
  <si>
    <t>02010040034</t>
  </si>
  <si>
    <t xml:space="preserve">تامين وكالة عرب للدعاية والاعلان </t>
  </si>
  <si>
    <t>02010040037</t>
  </si>
  <si>
    <t>تامين شركة سوسيتي جنرال بنك</t>
  </si>
  <si>
    <t>02010040038</t>
  </si>
  <si>
    <t xml:space="preserve"> تامين شركة هيتاشي العربية</t>
  </si>
  <si>
    <t>02010040039</t>
  </si>
  <si>
    <t xml:space="preserve">تامين الشركة السعودية للاتصال فوداتل </t>
  </si>
  <si>
    <t>02010040040</t>
  </si>
  <si>
    <t xml:space="preserve">تامين ش . عطار للسياحة </t>
  </si>
  <si>
    <t>02010040042</t>
  </si>
  <si>
    <t>تامين شركة ابفي بايوفار ماسيوتكال جي.ام.بي.اتش</t>
  </si>
  <si>
    <t>02010040043</t>
  </si>
  <si>
    <t>تامين شركة فاروق ومامون تمر وشراكاهما 2016م</t>
  </si>
  <si>
    <t>02010040044</t>
  </si>
  <si>
    <t xml:space="preserve">تامين شركة سايك موتورز العربية السعودية </t>
  </si>
  <si>
    <t>02010040045</t>
  </si>
  <si>
    <t xml:space="preserve">تامين م .الوليد بن سعود للمقاولات للمقاولات </t>
  </si>
  <si>
    <t>02010040046</t>
  </si>
  <si>
    <t xml:space="preserve">تامين شركة لوسنت تكنولوجي </t>
  </si>
  <si>
    <t>02010040047</t>
  </si>
  <si>
    <t xml:space="preserve">تامين مؤسسة نخبة القهوة </t>
  </si>
  <si>
    <t>02010040048</t>
  </si>
  <si>
    <t xml:space="preserve">تامين شبكة القهوة </t>
  </si>
  <si>
    <t>02010040049</t>
  </si>
  <si>
    <t xml:space="preserve">تامين مؤسسة اريبا </t>
  </si>
  <si>
    <t>02010040050</t>
  </si>
  <si>
    <t>تامين محمد السلامة</t>
  </si>
  <si>
    <t>02010040051</t>
  </si>
  <si>
    <t xml:space="preserve">تامين واسم القحطاني </t>
  </si>
  <si>
    <t>02010040052</t>
  </si>
  <si>
    <t xml:space="preserve">تامين عالم الحضارة </t>
  </si>
  <si>
    <t>02010040054</t>
  </si>
  <si>
    <t>تامين شركة اي اس سي الدولية للاتصالات وتقنية المعل</t>
  </si>
  <si>
    <t>02010040055</t>
  </si>
  <si>
    <t xml:space="preserve">تامين شركة مزايا الانشاء التجارية </t>
  </si>
  <si>
    <t>02010040056</t>
  </si>
  <si>
    <t>تامين شركة مكتب الكمال للاستيراد ( مختبرات ابوت )</t>
  </si>
  <si>
    <t>02010040057</t>
  </si>
  <si>
    <t>تامين الشركة الالكترونية " سعودي إنتلك</t>
  </si>
  <si>
    <t>02010040058</t>
  </si>
  <si>
    <t>تامين شركة بيوتايت للتجارة والمقاولات القابضة</t>
  </si>
  <si>
    <t>02010040060</t>
  </si>
  <si>
    <t>تامين شركة دبليو اس بي للاستشارات الهندسية</t>
  </si>
  <si>
    <t>02010040061</t>
  </si>
  <si>
    <t>تامين شركة لويس برجر</t>
  </si>
  <si>
    <t>02010040062</t>
  </si>
  <si>
    <t>تامين شركة بوابة مراق للقهوة المحدودة</t>
  </si>
  <si>
    <t>02010040063</t>
  </si>
  <si>
    <t>تامين شركة حلول الانظمة المرنة للاتصالات</t>
  </si>
  <si>
    <t>02010040064</t>
  </si>
  <si>
    <t>تامين فرع شركة اس اي ايه بارتنرز</t>
  </si>
  <si>
    <t>02010040065</t>
  </si>
  <si>
    <t>تامين شركة جنسن هيوز السعودية</t>
  </si>
  <si>
    <t>02010040066</t>
  </si>
  <si>
    <t>تامين فرع شركة ابسون يوروب بي في</t>
  </si>
  <si>
    <t>02010040067</t>
  </si>
  <si>
    <t xml:space="preserve">تامين شركة إيهاف مهندسون استشاريون وشريكة </t>
  </si>
  <si>
    <t>02010040068</t>
  </si>
  <si>
    <t>تامين شركة المهندسون الاستشاريون وشريكة للاستشارات</t>
  </si>
  <si>
    <t>02010040069</t>
  </si>
  <si>
    <t>تامين شركة قادة البناء الحديث المحدودة</t>
  </si>
  <si>
    <t>02010040070</t>
  </si>
  <si>
    <t>تامين فرع شركة سوكوتيك لبنان</t>
  </si>
  <si>
    <t>02010040071</t>
  </si>
  <si>
    <t>تامين شركة البصيره للدعايه والاعلان</t>
  </si>
  <si>
    <t>02010040072</t>
  </si>
  <si>
    <t>تامين شركه مشاركه الراي للدعاية والاعلان المحدودة</t>
  </si>
  <si>
    <t>02010040073</t>
  </si>
  <si>
    <t>تامين شركة الدار لتدقيق الحسابات وشركاه محاسبون وم</t>
  </si>
  <si>
    <t>02010040074</t>
  </si>
  <si>
    <t>تامين مكتب عبدالعزيز الراجحي محامون ومستشار قانوني</t>
  </si>
  <si>
    <t>02010040075</t>
  </si>
  <si>
    <t xml:space="preserve">تامين شركة مجموعة المعارف للاستشارات الادارية </t>
  </si>
  <si>
    <t>02010040076</t>
  </si>
  <si>
    <t>تامين شركة البعد الثالث للاتصالات وتقنية المعلومات</t>
  </si>
  <si>
    <t>02020010001</t>
  </si>
  <si>
    <t xml:space="preserve">مجمع اهلاك السيارات </t>
  </si>
  <si>
    <t>02020010002</t>
  </si>
  <si>
    <t>مجمع اهلاك الاثاث</t>
  </si>
  <si>
    <t>02020010003</t>
  </si>
  <si>
    <t xml:space="preserve">مجمع اهلاك الاجهزة المكتبية </t>
  </si>
  <si>
    <t>02020010004</t>
  </si>
  <si>
    <t xml:space="preserve">مجمع اهلاك الحاسب الالي </t>
  </si>
  <si>
    <t>02020010005</t>
  </si>
  <si>
    <t>مجمع اهلاك المقر الاداري في مبني الابراج</t>
  </si>
  <si>
    <t>02020020001</t>
  </si>
  <si>
    <t xml:space="preserve">مخصص مكافاة نهاية الخدمة </t>
  </si>
  <si>
    <t>02020030001</t>
  </si>
  <si>
    <t xml:space="preserve">مجمع اهلاك مبني ابراج التعاونية </t>
  </si>
  <si>
    <t>02020030002</t>
  </si>
  <si>
    <t xml:space="preserve">مجمع اهلاك المحولات الكهربائية </t>
  </si>
  <si>
    <t>02020030003</t>
  </si>
  <si>
    <t xml:space="preserve">مجمع اهلاك العدد والادوات </t>
  </si>
  <si>
    <t>02020030004</t>
  </si>
  <si>
    <t>مجمع اهلاك الاصول المتنوعة اخري</t>
  </si>
  <si>
    <t>02020030005</t>
  </si>
  <si>
    <t xml:space="preserve">مجمع اهلاك مبني المواقف الشرقية </t>
  </si>
  <si>
    <t>02020030006</t>
  </si>
  <si>
    <t>مجمع اهلاك الديكورات والتركيبات</t>
  </si>
  <si>
    <t>0304</t>
  </si>
  <si>
    <t>حساب الارباح والخسائر</t>
  </si>
  <si>
    <t>0301002</t>
  </si>
  <si>
    <t xml:space="preserve">المؤسسة العامة للتأمينات الاجتماعية </t>
  </si>
  <si>
    <t>0302001</t>
  </si>
  <si>
    <t xml:space="preserve">احتياطي نظامي </t>
  </si>
  <si>
    <t>0302002</t>
  </si>
  <si>
    <t>الارباح المبقاة</t>
  </si>
  <si>
    <t>مواد و قطع غيار استهلاكية لعقد المصاعد</t>
  </si>
  <si>
    <t>عقد صيانة نظام التكييف</t>
  </si>
  <si>
    <t xml:space="preserve">مواد و قطع غيار ولوازم نظام التكييف </t>
  </si>
  <si>
    <t xml:space="preserve">عقد نظافة المبني </t>
  </si>
  <si>
    <t xml:space="preserve">عقد الضيافة </t>
  </si>
  <si>
    <t xml:space="preserve">عقد الصيانة للابراج - م/رمال السو </t>
  </si>
  <si>
    <t xml:space="preserve">عقد صيانة اجهزة الانذار والسلامة </t>
  </si>
  <si>
    <t>مواد و قطع غيار لنظام التحكم الالي BMS</t>
  </si>
  <si>
    <t xml:space="preserve">مواد و قطع غيار السلالم الكهربائية </t>
  </si>
  <si>
    <t xml:space="preserve">مواد و قطع غيار معدات كهربائية والكترونية </t>
  </si>
  <si>
    <t xml:space="preserve">مواد و قطع غيار ولوازم الاعمال المدنية </t>
  </si>
  <si>
    <t xml:space="preserve">مواد و قطع غيار ولوازم الاعمال الميكانيكية </t>
  </si>
  <si>
    <t xml:space="preserve">مصاريف صيانة ومواد اخري </t>
  </si>
  <si>
    <t>مواد وقطع غيار ولوازم نظام الابواب</t>
  </si>
  <si>
    <t xml:space="preserve">كهرباء </t>
  </si>
  <si>
    <t xml:space="preserve">اشتراكات دورية </t>
  </si>
  <si>
    <t xml:space="preserve">استهلاك المياة </t>
  </si>
  <si>
    <t>0501</t>
  </si>
  <si>
    <t>عوائد الودائع والمرابحات الاسلامية</t>
  </si>
  <si>
    <t>0503</t>
  </si>
  <si>
    <t xml:space="preserve">ايرادات اخري </t>
  </si>
  <si>
    <t>05040010001</t>
  </si>
  <si>
    <t xml:space="preserve">ايرادات المكاتب </t>
  </si>
  <si>
    <t>05040010002</t>
  </si>
  <si>
    <t>ايرادات المعارض</t>
  </si>
  <si>
    <t>05040010003</t>
  </si>
  <si>
    <t xml:space="preserve">ايرادات ايجارات المواقف الشرقية </t>
  </si>
  <si>
    <t>05040010004</t>
  </si>
  <si>
    <t>ايرادات تاجير خدمة التيار الاحتياط</t>
  </si>
  <si>
    <t>05040010005</t>
  </si>
  <si>
    <t xml:space="preserve">ايرادات تاجير خدمات اخري </t>
  </si>
  <si>
    <t>المجموع الكلى</t>
  </si>
  <si>
    <t>مستوى1</t>
  </si>
  <si>
    <t>مستوى2</t>
  </si>
  <si>
    <t>مستوى3</t>
  </si>
  <si>
    <t>مستوى4</t>
  </si>
  <si>
    <t>الأصـول غير الـمـتـداولـة</t>
  </si>
  <si>
    <t xml:space="preserve">إحتياطي نظامي </t>
  </si>
  <si>
    <t>إيرادات أخرى</t>
  </si>
  <si>
    <t>المصروفات</t>
  </si>
  <si>
    <t>دفعات مقدمة من العملاء</t>
  </si>
  <si>
    <t xml:space="preserve">رسوم حكوميه و اشتراكات </t>
  </si>
  <si>
    <t>إيرادات ودائع مالية ومرابحات اسلامية</t>
  </si>
  <si>
    <t>إيرادات ودائع مالية ومرابحات إسلامية</t>
  </si>
  <si>
    <t>ايجارات مكاتب ومعارض مقدمة</t>
  </si>
  <si>
    <t>إيجارات مواقف مقدمة</t>
  </si>
  <si>
    <t>إيجارات تيار احتياطي مقدمة</t>
  </si>
  <si>
    <t>إيجارات خدمات أخرى مقدمة</t>
  </si>
  <si>
    <t xml:space="preserve"> إحتياطي نظامي</t>
  </si>
  <si>
    <t>إن العناصر  الأساسية لوعاء الزكاة كما يلي:</t>
  </si>
  <si>
    <t xml:space="preserve">الإضافات </t>
  </si>
  <si>
    <t>الحسميات</t>
  </si>
  <si>
    <t>وعاء الزكاة الشرعية</t>
  </si>
  <si>
    <t>إن حركة مخصص الزكاة هي كما يلي:</t>
  </si>
  <si>
    <t>الموقف الزكوي</t>
  </si>
  <si>
    <t>مصروفات أخرى</t>
  </si>
  <si>
    <t>الشركة التعاونية للاستثمار العقاري  - رقم الضريبة 300064075500003</t>
  </si>
  <si>
    <t>تامين ضد الحريق مدفوع مقدم</t>
  </si>
  <si>
    <t>تامين طبي مدفوع مقدم</t>
  </si>
  <si>
    <t>تامين المسؤولية المدنية مدفوع مقدم</t>
  </si>
  <si>
    <t>تامين السيارات مدفوع مقدم</t>
  </si>
  <si>
    <t>تامين الاثاث والاجهزة المكتبية مدفوع مقدم</t>
  </si>
  <si>
    <t>رسوم الغرفة التجارية مدفوع مقدم</t>
  </si>
  <si>
    <r>
      <t xml:space="preserve">6 -  </t>
    </r>
    <r>
      <rPr>
        <b/>
        <u/>
        <sz val="13"/>
        <rFont val="Sakkal Majalla"/>
      </rPr>
      <t>مـدفـوعـات  مـقـدمـاً وأرصـدة مـديـنـة أخـرى</t>
    </r>
  </si>
  <si>
    <r>
      <t xml:space="preserve">7- </t>
    </r>
    <r>
      <rPr>
        <b/>
        <u/>
        <sz val="13"/>
        <rFont val="Sakkal Majalla"/>
      </rPr>
      <t>العقارات الاستثمارية بالصافـي</t>
    </r>
  </si>
  <si>
    <r>
      <t xml:space="preserve">8- </t>
    </r>
    <r>
      <rPr>
        <b/>
        <u/>
        <sz val="13"/>
        <rFont val="Sakkal Majalla"/>
      </rPr>
      <t>عقارات وآلات ومعدات بالصافـي</t>
    </r>
  </si>
  <si>
    <r>
      <t xml:space="preserve">10- </t>
    </r>
    <r>
      <rPr>
        <b/>
        <u/>
        <sz val="13"/>
        <color rgb="FF000000"/>
        <rFont val="Sakkal Majalla"/>
      </rPr>
      <t>مستحقات وأرصدة دائنة أخرى</t>
    </r>
  </si>
  <si>
    <r>
      <t>1/10-</t>
    </r>
    <r>
      <rPr>
        <b/>
        <u/>
        <sz val="13"/>
        <color rgb="FF000000"/>
        <rFont val="Sakkal Majalla"/>
      </rPr>
      <t>مصروفات مستحقة</t>
    </r>
  </si>
  <si>
    <r>
      <t xml:space="preserve">12 - </t>
    </r>
    <r>
      <rPr>
        <b/>
        <u/>
        <sz val="13"/>
        <color rgb="FF000000"/>
        <rFont val="Sakkal Majalla"/>
      </rPr>
      <t xml:space="preserve">مخصص منافع موظفين </t>
    </r>
  </si>
  <si>
    <r>
      <t>16-</t>
    </r>
    <r>
      <rPr>
        <b/>
        <u/>
        <sz val="13"/>
        <color rgb="FF000000"/>
        <rFont val="Sakkal Majalla"/>
      </rPr>
      <t xml:space="preserve"> تكلفة الإيرادات</t>
    </r>
  </si>
  <si>
    <t>شركة شخص واحد - شركة ذات مسؤولية محدودة</t>
  </si>
  <si>
    <t xml:space="preserve">حـُـدِدَ  رأس مــال الشركــة بمبلغ 100مليون ريال سعودى (مائتنان و أربعون مليون ريال سعودى لا غير ) مقسم إلى  10ملايين حصة  نقدية متساوية  القيمة، تبلغ القيمة الإسمية لكل منها (10) عشرة ريالات مدفوعة بالكامل وتم توزيعها :  </t>
  </si>
  <si>
    <t>0101003000200010001</t>
  </si>
  <si>
    <t>0101003000200010002</t>
  </si>
  <si>
    <t>0101003000200010003</t>
  </si>
  <si>
    <t>0101003000200010004</t>
  </si>
  <si>
    <t>0101003000200010006</t>
  </si>
  <si>
    <t>0101003000200010008</t>
  </si>
  <si>
    <t>0101003000200020003</t>
  </si>
  <si>
    <t>ايرادات مستحقة - ودائع مالية ومرابحات اسلامية</t>
  </si>
  <si>
    <t>010100300020007</t>
  </si>
  <si>
    <t>شركة سيسيليس كورب العربية المحدودة مدفوع مقدم</t>
  </si>
  <si>
    <t>010100300020012</t>
  </si>
  <si>
    <t>الشركة الفنية لتنفيذ الاعمال الكهروميكانيك مدفوع م</t>
  </si>
  <si>
    <t>010100300020013</t>
  </si>
  <si>
    <t>سلم المعرفة لتقنية المعلومات مدفوع مقدم</t>
  </si>
  <si>
    <t>010100300020020</t>
  </si>
  <si>
    <t>شركة عصام قباني وشركاه للإنشاءات والصيا مدفوع مقدم</t>
  </si>
  <si>
    <t>010100300020023</t>
  </si>
  <si>
    <t>أكنان البناء للإستشارات الهندسية مدفوع مقدم</t>
  </si>
  <si>
    <t>010100300020025</t>
  </si>
  <si>
    <t>شركة شنايدر اليكتريك العربية السعودية مدفوع مقدم</t>
  </si>
  <si>
    <r>
      <t xml:space="preserve">1/6 -  </t>
    </r>
    <r>
      <rPr>
        <b/>
        <u/>
        <sz val="13"/>
        <rFont val="Sakkal Majalla"/>
      </rPr>
      <t>مصروفات مدفوعة مقدماً</t>
    </r>
  </si>
  <si>
    <t>مكافآت أعضاء مجلس المديرين</t>
  </si>
  <si>
    <t xml:space="preserve">تسويات </t>
  </si>
  <si>
    <t>وفقا لعقد تأسيس الشركة ( المادة رقم 15 من عقد التاسيس ) ، يتم تحويل 10% من صافي ربح العام إلى الاحتياطي النظامي . ويجـــوز للــشركة التوقف عن إجراء مثل هذا اجــــراء عندما يبــلغ مجمــــوع الاحتـــياطي 30% من رأس المــــــال الاحتياطي النــظامي غير قابل للـــتوزيع على الملاك، إلا أنه يمكن استخــــــدامه لمقابلة خسائر الشركة أو لزيادة رأســمالها .</t>
  </si>
  <si>
    <t>مصاريف صيانة وتشغيل</t>
  </si>
  <si>
    <t>يتم إيداع الودائع المالية والمرابحات الاسلامية لفترات تتراوح ما بين يوم واحد وثلاثة أشهر وذلك حسب المتطلبات النقدية للشركة ، يوجد ودائع لأجل كما في نهاية السنة، تحقق الودائع لأجل دخل عمولات خاصة تتراوح مابين 2.85% - 5.30%. تودع الحسابات الجارية والودائع لأجل لدى أطراف أخرى ذات تصنيف ائتماني جيد ، إن القيمة الدفترية المفصح عنها أعلاه تقارب القيمة العادلة بتاريخ قائمة المركز المالي .</t>
  </si>
  <si>
    <t>زكاة شرعية مدفوعة</t>
  </si>
  <si>
    <t>الزكاة المدفوعة</t>
  </si>
  <si>
    <t xml:space="preserve">"إن الإيضاحات المرفقة  من  (1) إلى  (22) تشكل جزءً لا يتجزأ من هذه القوائم المالية وتقرأ معها " </t>
  </si>
  <si>
    <t xml:space="preserve">مخزون قطع غيار </t>
  </si>
  <si>
    <r>
      <t xml:space="preserve">17- </t>
    </r>
    <r>
      <rPr>
        <b/>
        <u/>
        <sz val="13"/>
        <color rgb="FF000000"/>
        <rFont val="Sakkal Majalla"/>
      </rPr>
      <t>مـصـروفـات عــمـومـيـة وإداريـــة</t>
    </r>
  </si>
  <si>
    <r>
      <t xml:space="preserve">14-  </t>
    </r>
    <r>
      <rPr>
        <b/>
        <u/>
        <sz val="13"/>
        <color rgb="FF000000"/>
        <rFont val="Sakkal Majalla"/>
      </rPr>
      <t>إحتياطي نظامي</t>
    </r>
  </si>
  <si>
    <r>
      <t xml:space="preserve">15- </t>
    </r>
    <r>
      <rPr>
        <b/>
        <u/>
        <sz val="13"/>
        <color rgb="FF000000"/>
        <rFont val="Sakkal Majalla"/>
      </rPr>
      <t>الإيرادات</t>
    </r>
  </si>
  <si>
    <r>
      <t xml:space="preserve">13-  </t>
    </r>
    <r>
      <rPr>
        <b/>
        <u/>
        <sz val="13"/>
        <color rgb="FF000000"/>
        <rFont val="Sakkal Majalla"/>
      </rPr>
      <t xml:space="preserve">رأس المال </t>
    </r>
  </si>
  <si>
    <r>
      <t xml:space="preserve">9-  </t>
    </r>
    <r>
      <rPr>
        <b/>
        <u/>
        <sz val="13"/>
        <color rgb="FF000000"/>
        <rFont val="Sakkal Majalla"/>
      </rPr>
      <t>إيرادات إيجارات مقبوضة مقدماً</t>
    </r>
  </si>
  <si>
    <r>
      <t xml:space="preserve">11 - </t>
    </r>
    <r>
      <rPr>
        <b/>
        <u/>
        <sz val="13"/>
        <color rgb="FF000000"/>
        <rFont val="Sakkal Majalla"/>
      </rPr>
      <t>مخصص الزكاة الشرعية</t>
    </r>
  </si>
  <si>
    <r>
      <t xml:space="preserve"> 5-</t>
    </r>
    <r>
      <rPr>
        <b/>
        <sz val="13"/>
        <color rgb="FF000000"/>
        <rFont val="Sakkal Majalla"/>
      </rPr>
      <t xml:space="preserve">  </t>
    </r>
    <r>
      <rPr>
        <b/>
        <u/>
        <sz val="13"/>
        <color rgb="FF000000"/>
        <rFont val="Sakkal Majalla"/>
      </rPr>
      <t>نقــد وما في حكمه</t>
    </r>
  </si>
  <si>
    <t>ميزان المراجعه</t>
  </si>
  <si>
    <t xml:space="preserve">سلف وعهد الموظفين </t>
  </si>
  <si>
    <t xml:space="preserve">ذمم ذوي العلاقة </t>
  </si>
  <si>
    <t>02010040077</t>
  </si>
  <si>
    <t>تامين شركة موتت ماكدونالد ليمتد للاستشارات الهندسي</t>
  </si>
  <si>
    <t>02010040078</t>
  </si>
  <si>
    <t>تامين شركة حلول الوطن المحدود</t>
  </si>
  <si>
    <t>02010040080</t>
  </si>
  <si>
    <t xml:space="preserve">تامين الشركة المصرية الكويتية المتطورة للتشغيل </t>
  </si>
  <si>
    <t>02010040081</t>
  </si>
  <si>
    <t>تامين موسسة سر التسويق لتقديم الوجبات</t>
  </si>
  <si>
    <t>02020020003</t>
  </si>
  <si>
    <t xml:space="preserve">مخصص الزكاة الشرعية </t>
  </si>
  <si>
    <t>04010080001</t>
  </si>
  <si>
    <t xml:space="preserve">الرواتب والاجور </t>
  </si>
  <si>
    <t>04010080002</t>
  </si>
  <si>
    <t xml:space="preserve">بدلات اخري ومكافات </t>
  </si>
  <si>
    <t>04010080003</t>
  </si>
  <si>
    <t>بدلات ومكافاة اللجنة التنفيذية</t>
  </si>
  <si>
    <t>04010080004</t>
  </si>
  <si>
    <t xml:space="preserve">بدلات  ومكافاة مجلس المديرين </t>
  </si>
  <si>
    <t>04010080005</t>
  </si>
  <si>
    <t xml:space="preserve">الرعاية الصحية - العلاج </t>
  </si>
  <si>
    <t>04010080006</t>
  </si>
  <si>
    <t xml:space="preserve">تامينات اجتماعية </t>
  </si>
  <si>
    <t>04010090001</t>
  </si>
  <si>
    <t>تامين ممتلكات</t>
  </si>
  <si>
    <t>04010090002</t>
  </si>
  <si>
    <t>اتعاب</t>
  </si>
  <si>
    <t>04010090003</t>
  </si>
  <si>
    <t xml:space="preserve">القرطاسية و المطبوعات </t>
  </si>
  <si>
    <t>04010090004</t>
  </si>
  <si>
    <t>04010090005</t>
  </si>
  <si>
    <t xml:space="preserve">مصروفات متنوعة </t>
  </si>
  <si>
    <t>04030010002</t>
  </si>
  <si>
    <t xml:space="preserve">تسوية المخزون </t>
  </si>
  <si>
    <t>04040230001</t>
  </si>
  <si>
    <t>04040230002</t>
  </si>
  <si>
    <t>04040270001</t>
  </si>
  <si>
    <t>عقد صيانة المصاعد والسلالم الكهربائية</t>
  </si>
  <si>
    <t>04040270002</t>
  </si>
  <si>
    <t>04040270003</t>
  </si>
  <si>
    <t>عقد الحراسات الامنية المدنية</t>
  </si>
  <si>
    <t>04040270004</t>
  </si>
  <si>
    <t>04040270005</t>
  </si>
  <si>
    <t>04040270006</t>
  </si>
  <si>
    <t>عقد صيانة الزراعة الداخلية والخارجية</t>
  </si>
  <si>
    <t>04040270007</t>
  </si>
  <si>
    <t>04040270009</t>
  </si>
  <si>
    <t>04040280001</t>
  </si>
  <si>
    <t>04040280002</t>
  </si>
  <si>
    <t>04040280003</t>
  </si>
  <si>
    <t>04040280004</t>
  </si>
  <si>
    <t>04040280005</t>
  </si>
  <si>
    <t>04040280006</t>
  </si>
  <si>
    <t>04040280007</t>
  </si>
  <si>
    <t>04040280008</t>
  </si>
  <si>
    <t>04040280010</t>
  </si>
  <si>
    <t>تقريب آخر المدة</t>
  </si>
  <si>
    <t>تقريب أول المدة</t>
  </si>
  <si>
    <t>تقريب حركة مدين</t>
  </si>
  <si>
    <t>تقريب حركة دائن</t>
  </si>
  <si>
    <t>مطابقة أول المدة</t>
  </si>
  <si>
    <t>الميزان في</t>
  </si>
  <si>
    <t>01 يناير 2023م</t>
  </si>
  <si>
    <t>الميزانية في</t>
  </si>
  <si>
    <t>الفرق</t>
  </si>
  <si>
    <t>بدل اجازة مستحقة</t>
  </si>
  <si>
    <t>تأمين طبي وعلاج</t>
  </si>
  <si>
    <t xml:space="preserve">أراضي  </t>
  </si>
  <si>
    <t>الفتره 01/01/2023 - 30/06/2023</t>
  </si>
  <si>
    <t>شركة نسيم النجاح للمقاولات مدفوع مقدم</t>
  </si>
  <si>
    <t>010100300020029</t>
  </si>
  <si>
    <t>موسسة سحاب الطاقة للمقاولات مدفوع مقدم</t>
  </si>
  <si>
    <t>010100300020028</t>
  </si>
  <si>
    <t>شركة الغربية الاولى للمقاولات العامة مدفوع مقدم</t>
  </si>
  <si>
    <t>010100300020027</t>
  </si>
  <si>
    <t>مدينون متنوعون - كشف منفصل</t>
  </si>
  <si>
    <t>ذمم - الشركة المصرية الكويتية المتطورة للتشغيل</t>
  </si>
  <si>
    <t>010100300030083</t>
  </si>
  <si>
    <t>ذمم - شركة امتداد الاتصال المحدودة</t>
  </si>
  <si>
    <t>010100300030082</t>
  </si>
  <si>
    <t>ذمم - شركة حلول الوطن المحدودة</t>
  </si>
  <si>
    <t>010100300030081</t>
  </si>
  <si>
    <t>ذمم - شركة موتت ماكدونالد ليمتد للاستشارات الهندسي</t>
  </si>
  <si>
    <t>010100300030080</t>
  </si>
  <si>
    <t>ذمم - شركة البعد الثالث للاتصالات وتقنية المعلومات</t>
  </si>
  <si>
    <t>010100300030079</t>
  </si>
  <si>
    <t xml:space="preserve">ذمم - شركة مجموعة المعارف للاستشارات الادارية </t>
  </si>
  <si>
    <t>010100300030078</t>
  </si>
  <si>
    <t>ذمم - الشركة العربية لتكييف الهواء المحدودة</t>
  </si>
  <si>
    <t>010100300030077</t>
  </si>
  <si>
    <t>ذمم - شركة الدار لتدقيق الحسابات وشركاه محاسبون قا</t>
  </si>
  <si>
    <t>010100300030075</t>
  </si>
  <si>
    <t>ذمم - شركة مشاركه الراي للدعايه والاعلان المحدوده</t>
  </si>
  <si>
    <t>010100300030074</t>
  </si>
  <si>
    <t>ذمم - شركة البصيره للدعايه والاعلان</t>
  </si>
  <si>
    <t>010100300030073</t>
  </si>
  <si>
    <t>ذمم - فرع شركة سوكوتيك لبنان</t>
  </si>
  <si>
    <t>010100300030072</t>
  </si>
  <si>
    <t>ذمم - شركة قادة البناء الحديث المحدودة</t>
  </si>
  <si>
    <t>010100300030071</t>
  </si>
  <si>
    <t>ذمم - شركة المهندسون الاستشاريون وشريكة للاستشارات</t>
  </si>
  <si>
    <t>010100300030070</t>
  </si>
  <si>
    <t>010100300030069</t>
  </si>
  <si>
    <t>ذمم - فرع شركة ابسون يوروب بي في</t>
  </si>
  <si>
    <t>010100300030068</t>
  </si>
  <si>
    <t xml:space="preserve">ذمم - شركة جنسن هيوز السعودية </t>
  </si>
  <si>
    <t>010100300030067</t>
  </si>
  <si>
    <t>ذمم - فرع شركة اس اي ايه بارتنرز</t>
  </si>
  <si>
    <t>010100300030066</t>
  </si>
  <si>
    <t>ذمم - شركة حلول الانظمة المرنة للاتصالات</t>
  </si>
  <si>
    <t>010100300030065</t>
  </si>
  <si>
    <t>ذمم - شركة بوابة مراق للقهوة المحدودة</t>
  </si>
  <si>
    <t>010100300030064</t>
  </si>
  <si>
    <t>ذمم - شركة لويس برجر</t>
  </si>
  <si>
    <t>010100300030062</t>
  </si>
  <si>
    <t xml:space="preserve">ذمم - شركة دبليو اس بي للاستشارات الهندسية </t>
  </si>
  <si>
    <t>010100300030061</t>
  </si>
  <si>
    <t>ذمم - شركة الاتصالات المتكاملة المحدودة</t>
  </si>
  <si>
    <t>010100300030060</t>
  </si>
  <si>
    <t>ذمم - شركة اي اس سي الدولية للاتصالات وتقنية المعل</t>
  </si>
  <si>
    <t>010100300030058</t>
  </si>
  <si>
    <t>ذمم - مصرف الانماء</t>
  </si>
  <si>
    <t>010100300030057</t>
  </si>
  <si>
    <t xml:space="preserve">ذمم - شركة مزايا الانشاء التجارية </t>
  </si>
  <si>
    <t>010100300030056</t>
  </si>
  <si>
    <t>ذمم - شركة الوفائي الدولية للاتصالات وتقنية</t>
  </si>
  <si>
    <t>010100300030054</t>
  </si>
  <si>
    <t xml:space="preserve">ذمم - عالم الحضارة </t>
  </si>
  <si>
    <t>010100300030052</t>
  </si>
  <si>
    <t>ذمم - سعودي انتلتك</t>
  </si>
  <si>
    <t>010100300030051</t>
  </si>
  <si>
    <t xml:space="preserve">ذمم - مؤسسة نخبة القهوة </t>
  </si>
  <si>
    <t>010100300030047</t>
  </si>
  <si>
    <t xml:space="preserve">ذمم - شركة سايك موتورز العربية السعودية </t>
  </si>
  <si>
    <t>010100300030044</t>
  </si>
  <si>
    <t>ذمم - شركة ابفي بايوفار ماسيوتكال جي.ام.بي.اتش</t>
  </si>
  <si>
    <t>010100300030042</t>
  </si>
  <si>
    <t xml:space="preserve">ذمم - لشركة السعودية للاتصال فوداتل </t>
  </si>
  <si>
    <t>010100300030039</t>
  </si>
  <si>
    <t>ذمم - شركة هيتاشي العربية</t>
  </si>
  <si>
    <t>010100300030038</t>
  </si>
  <si>
    <t>ذمم - شركة سوسيتي جنرال بنك</t>
  </si>
  <si>
    <t>010100300030037</t>
  </si>
  <si>
    <t xml:space="preserve">ذمم - وكالة عرب للدعاية والاعلان </t>
  </si>
  <si>
    <t>010100300030034</t>
  </si>
  <si>
    <t xml:space="preserve">ذمم - شركة انفوبيب شخص واحد </t>
  </si>
  <si>
    <t>010100300030032</t>
  </si>
  <si>
    <t xml:space="preserve">ذمم - الشركة السعودية للخدمات المحدودة </t>
  </si>
  <si>
    <t>010100300030031</t>
  </si>
  <si>
    <t>ذمم - شركة فايفيلي ترانسيوت ليمتد السعودية</t>
  </si>
  <si>
    <t>010100300030028</t>
  </si>
  <si>
    <t xml:space="preserve">ذمم - شركة الفضل وقزاز للدعاية والاعلان </t>
  </si>
  <si>
    <t>010100300030027</t>
  </si>
  <si>
    <t xml:space="preserve">ذمم - المصرف العراقي للتجارة </t>
  </si>
  <si>
    <t>010100300030026</t>
  </si>
  <si>
    <t xml:space="preserve">ذمم - شركة فاريكس اميجينغ العربية </t>
  </si>
  <si>
    <t>010100300030025</t>
  </si>
  <si>
    <t xml:space="preserve">ذمم - شركة ايداع الاوراق المالية </t>
  </si>
  <si>
    <t>010100300030024</t>
  </si>
  <si>
    <t xml:space="preserve">ذمم - شركة قتيبة يوسف الغانم </t>
  </si>
  <si>
    <t>010100300030023</t>
  </si>
  <si>
    <t xml:space="preserve">ذمم - شركة التسويق الطبي </t>
  </si>
  <si>
    <t>010100300030022</t>
  </si>
  <si>
    <t xml:space="preserve">ذمم - مركز المنظمة العربية للدراسات والتطوير </t>
  </si>
  <si>
    <t>010100300030021</t>
  </si>
  <si>
    <t xml:space="preserve">ذمم - شركة ايكوم العربية المحدودة </t>
  </si>
  <si>
    <t>010100300030020</t>
  </si>
  <si>
    <t xml:space="preserve">ذمم - شركة مدترونيك العربية السعودية </t>
  </si>
  <si>
    <t>010100300030018</t>
  </si>
  <si>
    <t>ذمم - شركة الشبكات المتكاملة</t>
  </si>
  <si>
    <t>010100300030016</t>
  </si>
  <si>
    <t xml:space="preserve">ذمم - الشركة السعودية لخدمة كارير </t>
  </si>
  <si>
    <t>010100300030015</t>
  </si>
  <si>
    <t xml:space="preserve">ذمم - شركة بيرسون ايديوكيشن ليمتد </t>
  </si>
  <si>
    <t>010100300030013</t>
  </si>
  <si>
    <t xml:space="preserve">ذمم - شركة تيك اكسيس </t>
  </si>
  <si>
    <t>010100300030012</t>
  </si>
  <si>
    <t xml:space="preserve">ذمم - شركة فيزا ماستر كارد العالمية </t>
  </si>
  <si>
    <t>010100300030011</t>
  </si>
  <si>
    <t xml:space="preserve">ذمم - الشركة الدولية للمعلومات </t>
  </si>
  <si>
    <t>010100300030010</t>
  </si>
  <si>
    <t xml:space="preserve">ذمم - شركة التعاونية للتامين </t>
  </si>
  <si>
    <t>010100300030008</t>
  </si>
  <si>
    <t xml:space="preserve">ذمم - شركة ابوت العربية السعودية للتجارة </t>
  </si>
  <si>
    <t>010100300030007</t>
  </si>
  <si>
    <t xml:space="preserve">ذمم - شركة جونز لانج لاسال </t>
  </si>
  <si>
    <t>010100300030006</t>
  </si>
  <si>
    <t>ذمم - شركة ان سي ار سوليوشنز (ميدل ايست)</t>
  </si>
  <si>
    <t>010100300030005</t>
  </si>
  <si>
    <t xml:space="preserve">ذمم - شركة موتورولا العربية </t>
  </si>
  <si>
    <t>010100300030004</t>
  </si>
  <si>
    <t xml:space="preserve">ذمم- شركة المفتاح الدولي </t>
  </si>
  <si>
    <t>010100300030003</t>
  </si>
  <si>
    <t>ذمم - مكتب الكمال هوسبيرا</t>
  </si>
  <si>
    <t>010100300030002</t>
  </si>
  <si>
    <t>ذمم - شركة السوق المالية ( تداول )</t>
  </si>
  <si>
    <t>010100300030001</t>
  </si>
  <si>
    <t>ايرادات اخري مؤسسة نقاط اللقاء للخدمات التسويقية</t>
  </si>
  <si>
    <t>050400100050012</t>
  </si>
  <si>
    <t>ايرادات اخري الشركة التعاونية للتامين</t>
  </si>
  <si>
    <t>050400100050011</t>
  </si>
  <si>
    <t>ايرادات اخري شركة السوق المالية ( تداول )</t>
  </si>
  <si>
    <t>050400100050010</t>
  </si>
  <si>
    <t>ايرادات اخري شركة الوفائي الدولية للاتصالات وتقنية</t>
  </si>
  <si>
    <t>050400100050009</t>
  </si>
  <si>
    <t xml:space="preserve">ايرادات اخري شركة مدترونيك العربية السعودية </t>
  </si>
  <si>
    <t>050400100050008</t>
  </si>
  <si>
    <t xml:space="preserve">ايرادات اخري شركة بيرسون ايديوكيشن ليمتد </t>
  </si>
  <si>
    <t>050400100050006</t>
  </si>
  <si>
    <t xml:space="preserve">ايرادات اخري الشركة السعودية للخدمات المحدودة </t>
  </si>
  <si>
    <t>050400100050005</t>
  </si>
  <si>
    <t xml:space="preserve">ايرادات اخري شركة الشبكات المتكاملة </t>
  </si>
  <si>
    <t>050400100050004</t>
  </si>
  <si>
    <t>ايرادات اخري شركة اتحاد اتصالات ( موبايلي )</t>
  </si>
  <si>
    <t>050400100050003</t>
  </si>
  <si>
    <t xml:space="preserve">ايرادات اخري شركة الاتصالات المتنقلة السعودية </t>
  </si>
  <si>
    <t>050400100050002</t>
  </si>
  <si>
    <t xml:space="preserve">ايرادات اخري شركة الاتصالات المتكاملة </t>
  </si>
  <si>
    <t>050400100050001</t>
  </si>
  <si>
    <t>ايرادات التيار شركة ابوت العربية السعودية للتجارة</t>
  </si>
  <si>
    <t>050400100040009</t>
  </si>
  <si>
    <t xml:space="preserve">ايرادات التيار شركة مدترونيك العربية السعودية </t>
  </si>
  <si>
    <t>050400100040008</t>
  </si>
  <si>
    <t>ايرادات التيار شركة سوسيتي جنرال بنك</t>
  </si>
  <si>
    <t>050400100040007</t>
  </si>
  <si>
    <t xml:space="preserve">ايرادات التيار شركة الشبكات المتكاملة </t>
  </si>
  <si>
    <t>050400100040006</t>
  </si>
  <si>
    <t xml:space="preserve">ايرادات التيار شركة التعاونية للتامين </t>
  </si>
  <si>
    <t>050400100040004</t>
  </si>
  <si>
    <t>ايرادات التيار شركة السوق المالية ( تداول )</t>
  </si>
  <si>
    <t>050400100040003</t>
  </si>
  <si>
    <t xml:space="preserve">ايرادات التيار شركة المفتاح الدولي </t>
  </si>
  <si>
    <t>050400100040002</t>
  </si>
  <si>
    <t xml:space="preserve">ايرادات التيار شركة موتورولا العربية </t>
  </si>
  <si>
    <t>050400100040001</t>
  </si>
  <si>
    <t xml:space="preserve">ايرادات مواقف الشرقية شركة دبليو اس بي للاستشارات </t>
  </si>
  <si>
    <t>050400100030017</t>
  </si>
  <si>
    <t>ايرادات مواقف الشرقية الفضل وقزاز للدعاية والاعلان</t>
  </si>
  <si>
    <t>050400100030016</t>
  </si>
  <si>
    <t>ايرادات مواقف الشرقية شركة انفوبيب شخص واحد</t>
  </si>
  <si>
    <t>050400100030015</t>
  </si>
  <si>
    <t>ايرادات مواقف الشرقية شركة ابوت العربية السعودية ل</t>
  </si>
  <si>
    <t>050400100030014</t>
  </si>
  <si>
    <t>ايرادات المواقف الشرقية شركة ايكوم العربية المحدو</t>
  </si>
  <si>
    <t>050400100030011</t>
  </si>
  <si>
    <t xml:space="preserve">ايرادات مواقف الشرقية شركة ابفي بايوفار ماسيوتكال </t>
  </si>
  <si>
    <t>050400100030010</t>
  </si>
  <si>
    <t>ايرادات مواقف الشرقية شركة مدترونيك العربية السعود</t>
  </si>
  <si>
    <t>050400100030009</t>
  </si>
  <si>
    <t>ايرادات مواقف الشرقية شركة ان سي ار سوليوشنز (ميدل</t>
  </si>
  <si>
    <t>050400100030008</t>
  </si>
  <si>
    <t>ايرادات مواقف الشرقية شركة فيزا ماستر كارد العالمي</t>
  </si>
  <si>
    <t>050400100030006</t>
  </si>
  <si>
    <t>ايرادات مواقف الشرقية شركة سوسيتي جنرال بنك</t>
  </si>
  <si>
    <t>050400100030004</t>
  </si>
  <si>
    <t>ايرادات مواقف الشرقية شركة السوق المالية ( تداول )</t>
  </si>
  <si>
    <t>050400100030003</t>
  </si>
  <si>
    <t xml:space="preserve">ايرادات مواقف الشرقية شركة جونز لانج لاسال </t>
  </si>
  <si>
    <t>050400100030002</t>
  </si>
  <si>
    <t xml:space="preserve">ايرادات مواقف الشرقية شركة موتورولا العربية </t>
  </si>
  <si>
    <t>050400100030001</t>
  </si>
  <si>
    <t>ايرادات المعارض شركة حلول الوطن المحدودة</t>
  </si>
  <si>
    <t>050400100020009</t>
  </si>
  <si>
    <t xml:space="preserve">ايرادات المعارض مؤسسة نخبة القهوة </t>
  </si>
  <si>
    <t>050400100020004</t>
  </si>
  <si>
    <t>ايرادات المعارض مصرف الانماء</t>
  </si>
  <si>
    <t>050400100020001</t>
  </si>
  <si>
    <t xml:space="preserve"> ايرادات المكاتب الشركة المصرية الكويتية المتطورة </t>
  </si>
  <si>
    <t>050400100010063</t>
  </si>
  <si>
    <t xml:space="preserve"> ايرادات المكاتب شركة امتداد الاتصال المحدودة</t>
  </si>
  <si>
    <t>050400100010062</t>
  </si>
  <si>
    <t xml:space="preserve"> ايرادات المكاتب شركة موتت ماكدونالد ليمتد للاستشا</t>
  </si>
  <si>
    <t>050400100010061</t>
  </si>
  <si>
    <t xml:space="preserve"> ايرادات المكاتب شركة البعد الثالث للاتصالات وتقني</t>
  </si>
  <si>
    <t>050400100010060</t>
  </si>
  <si>
    <t xml:space="preserve"> ايرادات المكاتب شركة مجموعة المعارف للاستشارات </t>
  </si>
  <si>
    <t>050400100010059</t>
  </si>
  <si>
    <t xml:space="preserve">ايرادات المكاتب الشركة العربية لتكييف الهواء المح </t>
  </si>
  <si>
    <t>050400100010058</t>
  </si>
  <si>
    <t>ايرادات المكاتب مكتب عبدالعزيز الراجحي محامون وم ق</t>
  </si>
  <si>
    <t>050400100010057</t>
  </si>
  <si>
    <t xml:space="preserve">ايرادات المكاتب شركة الدار لتدقيق الحسابات وشركاه </t>
  </si>
  <si>
    <t>050400100010056</t>
  </si>
  <si>
    <t>ايرادات المكاتب مشاركه الراي للدعاية والاعلان</t>
  </si>
  <si>
    <t>050400100010055</t>
  </si>
  <si>
    <t>ايرادات المكاتب شركة البصيره للدعاية والاعلان</t>
  </si>
  <si>
    <t>050400100010054</t>
  </si>
  <si>
    <t>ايرادات المكاتب فرع شركة سوكوتيك لبنان</t>
  </si>
  <si>
    <t>050400100010053</t>
  </si>
  <si>
    <t>ايرادات المكاتب شركة قادة البناء الحديث المحدودة</t>
  </si>
  <si>
    <t>050400100010052</t>
  </si>
  <si>
    <t xml:space="preserve"> ايرادات المكاتب شركة المهندسون الاستشاريون وشريكة</t>
  </si>
  <si>
    <t>050400100010051</t>
  </si>
  <si>
    <t xml:space="preserve"> ايرادات المكاتب شركة ايهاف مهندسون استشاريون وشري</t>
  </si>
  <si>
    <t>050400100010050</t>
  </si>
  <si>
    <t>ايرادات المكاتب فرع شركة ابسون يوروب بي في</t>
  </si>
  <si>
    <t>050400100010049</t>
  </si>
  <si>
    <t>ايرادات المكاتب شركة جنسن هيوز السعودية</t>
  </si>
  <si>
    <t>050400100010048</t>
  </si>
  <si>
    <t>ايرادات المكاتب فرع شركة اس اي ايه بارتنرز</t>
  </si>
  <si>
    <t>050400100010047</t>
  </si>
  <si>
    <t>ايرادات المكاتب شركة حلول الانظمة المرنة للاتصالات</t>
  </si>
  <si>
    <t>050400100010046</t>
  </si>
  <si>
    <t>ايرادات المكاتب شركة بوابة مراق للقهوة المحدودة</t>
  </si>
  <si>
    <t>050400100010045</t>
  </si>
  <si>
    <t>ايرادات المكاتب شركة لويس برجر</t>
  </si>
  <si>
    <t>050400100010044</t>
  </si>
  <si>
    <t>ايرادات المكاتب شركة دبليو اس بي للاستشارات الهندس</t>
  </si>
  <si>
    <t>050400100010043</t>
  </si>
  <si>
    <t>ايرادات المكاتب شركة اي اس سي الدولية للاتصالات وت</t>
  </si>
  <si>
    <t>050400100010042</t>
  </si>
  <si>
    <t xml:space="preserve">ايرادات المكاتب شركة مزايا الانشاء التجارية </t>
  </si>
  <si>
    <t>050400100010041</t>
  </si>
  <si>
    <t>ايرادات المكاتب شركة ابفي بايوفار ماسيوتكال جي.ام</t>
  </si>
  <si>
    <t>050400100010039</t>
  </si>
  <si>
    <t xml:space="preserve"> ايرادات المكاتب شركة هيتاشي </t>
  </si>
  <si>
    <t>050400100010038</t>
  </si>
  <si>
    <t xml:space="preserve"> ايرادات المكاتب شركة سوسيتي جنرال </t>
  </si>
  <si>
    <t>050400100010037</t>
  </si>
  <si>
    <t xml:space="preserve"> ايرادات المكاتب وكالة عرب للدعاية والاعلان </t>
  </si>
  <si>
    <t>050400100010034</t>
  </si>
  <si>
    <t xml:space="preserve"> ايرادات المكاتب شركة انفوبيب شخص واحد </t>
  </si>
  <si>
    <t>050400100010032</t>
  </si>
  <si>
    <t xml:space="preserve"> ايرادات المكاتب الشركة السعودية للخدمات المحدودة </t>
  </si>
  <si>
    <t>050400100010031</t>
  </si>
  <si>
    <t xml:space="preserve"> ايرادات المكاتب شركة مركز مقاصة الاوراق المالية </t>
  </si>
  <si>
    <t>050400100010030</t>
  </si>
  <si>
    <t xml:space="preserve"> ايرادات المكاتب شركة فايفيلي ترانسيوت ليمتد</t>
  </si>
  <si>
    <t>050400100010028</t>
  </si>
  <si>
    <t xml:space="preserve"> ايرادات المكاتب شركة الفضل وقزاز للدعاية والاعلا</t>
  </si>
  <si>
    <t>050400100010027</t>
  </si>
  <si>
    <t xml:space="preserve"> ايرادات المكاتب المصرف العراقي للتجارة </t>
  </si>
  <si>
    <t>050400100010026</t>
  </si>
  <si>
    <t xml:space="preserve"> ايرادات المكاتب شركة فاريكس اميجينغ العربية </t>
  </si>
  <si>
    <t>050400100010025</t>
  </si>
  <si>
    <t xml:space="preserve"> ايرادات المكاتب شركة ايداع الاوراق المالية </t>
  </si>
  <si>
    <t>050400100010024</t>
  </si>
  <si>
    <t xml:space="preserve"> ايرادات المكاتب شركة قتيبة يوسف الغانم </t>
  </si>
  <si>
    <t>050400100010023</t>
  </si>
  <si>
    <t>ايرادات المكاتب المركز المنظمة العربية للدراسات</t>
  </si>
  <si>
    <t>050400100010021</t>
  </si>
  <si>
    <t xml:space="preserve"> ايرادات المكاتب شركة ايكوم العربية المحدودة </t>
  </si>
  <si>
    <t>050400100010020</t>
  </si>
  <si>
    <t xml:space="preserve"> ايرادات المكاتب شركة مدترونيك العربية السعودية </t>
  </si>
  <si>
    <t>050400100010018</t>
  </si>
  <si>
    <t xml:space="preserve"> ايرادات المكاتب شركة الشبكات المتكاملة </t>
  </si>
  <si>
    <t>050400100010016</t>
  </si>
  <si>
    <t xml:space="preserve"> ايرادات المكاتب شركة بيرسون ايديوكيشن ليمتد </t>
  </si>
  <si>
    <t>050400100010013</t>
  </si>
  <si>
    <t xml:space="preserve"> ايرادات المكاتب شركة فيزا ماستر كارد العالمية </t>
  </si>
  <si>
    <t>050400100010011</t>
  </si>
  <si>
    <t xml:space="preserve">ايرادات المكاتب الشركة الدولية للمعلومات </t>
  </si>
  <si>
    <t>050400100010010</t>
  </si>
  <si>
    <t xml:space="preserve"> ايرادات المكاتب شركة التعاونية للتامين </t>
  </si>
  <si>
    <t>050400100010008</t>
  </si>
  <si>
    <t xml:space="preserve"> ايرادات المكاتب شركة ابوت العربية السعودية للتجار</t>
  </si>
  <si>
    <t>050400100010007</t>
  </si>
  <si>
    <t xml:space="preserve"> ايرادات المكاتب شركة جونز لانج لاسال </t>
  </si>
  <si>
    <t>050400100010006</t>
  </si>
  <si>
    <t xml:space="preserve"> ايرادات المكاتب شركة ان سي ار سوليوشنز (ميدل ايست</t>
  </si>
  <si>
    <t>050400100010005</t>
  </si>
  <si>
    <t xml:space="preserve"> ايرادات المكاتب شركة موتورولا العربية </t>
  </si>
  <si>
    <t>050400100010004</t>
  </si>
  <si>
    <t xml:space="preserve"> ايرادات المكاتب شركة المفتاح الدولي </t>
  </si>
  <si>
    <t>050400100010003</t>
  </si>
  <si>
    <t xml:space="preserve"> ايرادات المكاتب مكتب الكمال هوسبيرا</t>
  </si>
  <si>
    <t>050400100010002</t>
  </si>
  <si>
    <t xml:space="preserve"> ايرادات المكاتب شركة السوق المالية ( تداول )</t>
  </si>
  <si>
    <t>050400100010001</t>
  </si>
  <si>
    <t xml:space="preserve">تسوية المخزون مخزن قطع الغيار </t>
  </si>
  <si>
    <t>040300100020001</t>
  </si>
  <si>
    <t>مصروفات اخرى</t>
  </si>
  <si>
    <t>040100900050009</t>
  </si>
  <si>
    <t xml:space="preserve">رسوم توثيق عقد نظام ايجار </t>
  </si>
  <si>
    <t>040100900050005</t>
  </si>
  <si>
    <t xml:space="preserve">ضيافة </t>
  </si>
  <si>
    <t>040100900050004</t>
  </si>
  <si>
    <t xml:space="preserve">هاتف وفاكس </t>
  </si>
  <si>
    <t>040100900050003</t>
  </si>
  <si>
    <t>بريد</t>
  </si>
  <si>
    <t>040100900050002</t>
  </si>
  <si>
    <t xml:space="preserve">لوازم حاسب الي </t>
  </si>
  <si>
    <t>040100900050001</t>
  </si>
  <si>
    <t>وزارة التجارة - السجل التجاري</t>
  </si>
  <si>
    <t>040100900040007</t>
  </si>
  <si>
    <t>شركة سيسيليس كورب المحدودة</t>
  </si>
  <si>
    <t>040100900040005</t>
  </si>
  <si>
    <t>شركة بحر العرب لانظمة المعلومات ERP</t>
  </si>
  <si>
    <t>040100900040004</t>
  </si>
  <si>
    <t xml:space="preserve">شبكة الانترنت العالمية والفضائيا </t>
  </si>
  <si>
    <t>040100900040002</t>
  </si>
  <si>
    <t xml:space="preserve">الغرفة التجارية </t>
  </si>
  <si>
    <t>040100900040001</t>
  </si>
  <si>
    <t xml:space="preserve">القرطاسية  مواد مكتبية </t>
  </si>
  <si>
    <t>040100900030003</t>
  </si>
  <si>
    <t xml:space="preserve">اتعاب اخري </t>
  </si>
  <si>
    <t>040100900020004</t>
  </si>
  <si>
    <t xml:space="preserve">التامين المسؤلية المدنية </t>
  </si>
  <si>
    <t>040100900010004</t>
  </si>
  <si>
    <t xml:space="preserve">التامين ضد الحريق </t>
  </si>
  <si>
    <t>040100900010003</t>
  </si>
  <si>
    <t xml:space="preserve">تامين الاثاث والاجهزة المكتبية </t>
  </si>
  <si>
    <t>040100900010002</t>
  </si>
  <si>
    <t xml:space="preserve">التامين علي السيارات </t>
  </si>
  <si>
    <t>040100900010001</t>
  </si>
  <si>
    <t>حصة تأمينات الشركة فرع الاخطار</t>
  </si>
  <si>
    <t>040100800060002</t>
  </si>
  <si>
    <t xml:space="preserve">حصة تامينات الشركة فرع المعاش </t>
  </si>
  <si>
    <t>040100800060001</t>
  </si>
  <si>
    <t xml:space="preserve">تامين طبي </t>
  </si>
  <si>
    <t>040100800050001</t>
  </si>
  <si>
    <t>مكافاة مديري الشركة</t>
  </si>
  <si>
    <t>040100800040002</t>
  </si>
  <si>
    <t>بدل حضور جلسات المدراء</t>
  </si>
  <si>
    <t>040100800040001</t>
  </si>
  <si>
    <t>مكافاة اعضاء اللجنة التنفيذية</t>
  </si>
  <si>
    <t>040100800030002</t>
  </si>
  <si>
    <t xml:space="preserve">بدل حضور اجتماع اللجنة التنفيذية </t>
  </si>
  <si>
    <t>040100800030001</t>
  </si>
  <si>
    <t>المكافات السنوية  - بوانص</t>
  </si>
  <si>
    <t>040100800020001</t>
  </si>
  <si>
    <t xml:space="preserve">بدل نقل </t>
  </si>
  <si>
    <t>040100800010003</t>
  </si>
  <si>
    <t xml:space="preserve">بدل سكن </t>
  </si>
  <si>
    <t>040100800010002</t>
  </si>
  <si>
    <t>الرواتب الأساسية</t>
  </si>
  <si>
    <t>040100800010001</t>
  </si>
  <si>
    <t>تاجير اخرى مقدم شركة السوق المالية ( تداول )</t>
  </si>
  <si>
    <t>020100300040009</t>
  </si>
  <si>
    <t xml:space="preserve">تاجير اخري مقدم الوفائي الدولية للاتصالات </t>
  </si>
  <si>
    <t>020100300040008</t>
  </si>
  <si>
    <t>تاجير اخري مقدم شركة اتحاد اتصالات ( موبايلي )</t>
  </si>
  <si>
    <t>020100300040007</t>
  </si>
  <si>
    <t xml:space="preserve">تاجير اخري مقدم الشركة السعودية للخدمات المحدودة </t>
  </si>
  <si>
    <t>020100300040006</t>
  </si>
  <si>
    <t xml:space="preserve">تاجير اخري مقدم شركة الشبكات المتكاملة </t>
  </si>
  <si>
    <t>020100300040005</t>
  </si>
  <si>
    <t xml:space="preserve">تاجير اخري مقدم شركة مدترونيك العربية السعودية </t>
  </si>
  <si>
    <t>020100300040004</t>
  </si>
  <si>
    <t xml:space="preserve">تاجير اخري مقدم شركة بيرسون ايديوكيشن ليمتد </t>
  </si>
  <si>
    <t>020100300040003</t>
  </si>
  <si>
    <t xml:space="preserve">تاجير اخري مقدم شركة الاتصالات المتنقلة السعودية </t>
  </si>
  <si>
    <t>020100300040002</t>
  </si>
  <si>
    <t xml:space="preserve">تاجير اخري مقدم شركة الاتصالات المتكاملة </t>
  </si>
  <si>
    <t>020100300040001</t>
  </si>
  <si>
    <t xml:space="preserve">تاجير التيار مقدم شركة مدترونيك العربية السعودية </t>
  </si>
  <si>
    <t>020100300030007</t>
  </si>
  <si>
    <t>تاجير التيار مقدم شركة سوسيتي جنرال بنك</t>
  </si>
  <si>
    <t>020100300030006</t>
  </si>
  <si>
    <t>تاجير التيار مقدم شركة الشبكات المتكاملة</t>
  </si>
  <si>
    <t>020100300030005</t>
  </si>
  <si>
    <t>تاجير التيار مقدم شركة ابوت العربية السعودية للتجا</t>
  </si>
  <si>
    <t>020100300030004</t>
  </si>
  <si>
    <t xml:space="preserve">تاجير التيار مقدم شركة التعاونية للتامين </t>
  </si>
  <si>
    <t>020100300030003</t>
  </si>
  <si>
    <t>تاجير التيار مقدم شركة السوق المالية ( تداول )</t>
  </si>
  <si>
    <t>020100300030002</t>
  </si>
  <si>
    <t xml:space="preserve">تاجير التيار مقدم شركة المفتاح الدولي </t>
  </si>
  <si>
    <t>020100300030001</t>
  </si>
  <si>
    <t xml:space="preserve">تاجير مواقف مقدم شركة ايكوم العربية المحدودة </t>
  </si>
  <si>
    <t>020100300020015</t>
  </si>
  <si>
    <t>تاجير مواقف مقدم شركة دبليو اس بي للاستشارات الهند</t>
  </si>
  <si>
    <t>020100300020014</t>
  </si>
  <si>
    <t xml:space="preserve">تاجير مواقف مقدم شركة الفضل وقزاز للدعاية والاعلا </t>
  </si>
  <si>
    <t>020100300020013</t>
  </si>
  <si>
    <t>تاجير مواقف مقدم شركة انفوبيب شخص واحد</t>
  </si>
  <si>
    <t>020100300020012</t>
  </si>
  <si>
    <t>تاجير مواقف مقدم  شركة ابفي بايوفار ماسيوتكال جي.ا</t>
  </si>
  <si>
    <t>020100300020011</t>
  </si>
  <si>
    <t xml:space="preserve">تاجير مواقف مقدم شركة فيزا ماستر كارد العالمية </t>
  </si>
  <si>
    <t>020100300020010</t>
  </si>
  <si>
    <t>تاجير مواقف مقدم شركة ابوت العربية السعودية للتجار</t>
  </si>
  <si>
    <t>020100300020009</t>
  </si>
  <si>
    <t xml:space="preserve">تاجير مواقف مقدم شركة مدترونيك العربية السعودية </t>
  </si>
  <si>
    <t>020100300020008</t>
  </si>
  <si>
    <t>تاجير مواقف مقدم شركة ان سي ار سوليوشنز (ميدل ايست</t>
  </si>
  <si>
    <t>020100300020007</t>
  </si>
  <si>
    <t>تاجير مواقف مقدم شركة سوستية جنرال</t>
  </si>
  <si>
    <t>020100300020006</t>
  </si>
  <si>
    <t>تاجير مواقف مقدم شركة السوق المالية ( تداول )</t>
  </si>
  <si>
    <t>020100300020004</t>
  </si>
  <si>
    <t xml:space="preserve">تاجير مواقف مقدم شركة جونز لانج لاسال </t>
  </si>
  <si>
    <t>020100300020002</t>
  </si>
  <si>
    <t xml:space="preserve">تاجير مواقف مقدم شركة موتورولا العربية </t>
  </si>
  <si>
    <t>020100300020001</t>
  </si>
  <si>
    <t xml:space="preserve">تاجير مكاتب مقدم الشركة المصرية الكويتية المتطورة </t>
  </si>
  <si>
    <t>020100300010063</t>
  </si>
  <si>
    <t>تاجير مكاتب مقدم شركة حلول الوطن المحدودة</t>
  </si>
  <si>
    <t>020100300010061</t>
  </si>
  <si>
    <t>تاجير مكاتب مقدم شركة مجموعة المعارف للاستشارات ال</t>
  </si>
  <si>
    <t>020100300010058</t>
  </si>
  <si>
    <t>تاجير مكاتب مقدم الشركة العربية لتكييف الهواء المح</t>
  </si>
  <si>
    <t>020100300010057</t>
  </si>
  <si>
    <t>تاجير مكاتب مقدم عبدالعزيز الراجحي محامون وم قانون</t>
  </si>
  <si>
    <t>020100300010056</t>
  </si>
  <si>
    <t>تاجير مكاتب مقدم شركة الدار لتدقيق الحسابات وشركاه</t>
  </si>
  <si>
    <t>020100300010055</t>
  </si>
  <si>
    <t>تاجير مكاتب مقدم شركة مشاركة الراي للدعايه والاعلا</t>
  </si>
  <si>
    <t>020100300010054</t>
  </si>
  <si>
    <t>تاجير مكاتب مقدم شركة البصيره للدعاية والاعلان</t>
  </si>
  <si>
    <t>020100300010053</t>
  </si>
  <si>
    <t>تاجير مكاتب مقدم فرع شركة سوكوتيك لبنان</t>
  </si>
  <si>
    <t>020100300010052</t>
  </si>
  <si>
    <t>تاجير مكاتب مقدم شركة قادة البناء الحديث المحدودة</t>
  </si>
  <si>
    <t>020100300010051</t>
  </si>
  <si>
    <t>تاجير مكاتب مقدم شركة المهندسون الاستشاريون وشريكة</t>
  </si>
  <si>
    <t>020100300010050</t>
  </si>
  <si>
    <t>020100300010049</t>
  </si>
  <si>
    <t>تاجير مكاتب مقدم فرع شركة ابسون يوروب بي في</t>
  </si>
  <si>
    <t>020100300010048</t>
  </si>
  <si>
    <t>تاجير مكاتب مقدم شركة جنسن هيوز السعودية</t>
  </si>
  <si>
    <t>020100300010047</t>
  </si>
  <si>
    <t>تاجير مكاتب مقدم فرع شركة اس اي ايه بارتنرز</t>
  </si>
  <si>
    <t>020100300010046</t>
  </si>
  <si>
    <t>تاجير مكاتب مقدم شركة حلول الانظمة المرنة للاتصالا</t>
  </si>
  <si>
    <t>020100300010045</t>
  </si>
  <si>
    <t>تاجير مكاتب مقدم شركة بوابة مراق للقهوة المحدودة</t>
  </si>
  <si>
    <t>020100300010044</t>
  </si>
  <si>
    <t>تاجير مكاتب مقدم شركة لويس برجر</t>
  </si>
  <si>
    <t>020100300010043</t>
  </si>
  <si>
    <t>تاجير مكاتب مقدم شركة دبليو اس بي للاستشارات الهند</t>
  </si>
  <si>
    <t>020100300010042</t>
  </si>
  <si>
    <t>تاجير مكاتب مقدم شركة اي اس سي الدولية للاتصالات و</t>
  </si>
  <si>
    <t>020100300010040</t>
  </si>
  <si>
    <t>تاجير مكاتب مقدم شركة انفوبيب</t>
  </si>
  <si>
    <t>020100300010039</t>
  </si>
  <si>
    <t>تاجير مكاتب مقدم شركة ايداع الأوراق المالية</t>
  </si>
  <si>
    <t>020100300010038</t>
  </si>
  <si>
    <t xml:space="preserve">تاجير مكاتب مقدم الشركة الدولية للمعلومات </t>
  </si>
  <si>
    <t>020100300010037</t>
  </si>
  <si>
    <t xml:space="preserve">تاجير مكاتب مقدم مؤسسة نخبة القهوة </t>
  </si>
  <si>
    <t>020100300010036</t>
  </si>
  <si>
    <t>تاجير مكاتب مقدم شركة هيتاشي العربية</t>
  </si>
  <si>
    <t>020100300010035</t>
  </si>
  <si>
    <t>تاجير مكاتب مقدم شركة سوسيتي جنرال بنك</t>
  </si>
  <si>
    <t>020100300010034</t>
  </si>
  <si>
    <t xml:space="preserve">تاجير مكاتب مقدم الشركة السعودية للخدمات المحدودة </t>
  </si>
  <si>
    <t>020100300010030</t>
  </si>
  <si>
    <t xml:space="preserve">تاجير مكاتب مقدم شركة مركز مقاصة الاوراق المالية </t>
  </si>
  <si>
    <t>020100300010029</t>
  </si>
  <si>
    <t>تاجير مكاتب مقدم شركة فايفيلي ترانسيوت ليمتد السعو</t>
  </si>
  <si>
    <t>020100300010027</t>
  </si>
  <si>
    <t>تاجير مكاتب مقدم شركة الفضل وقزاز للدعاية والاعلان</t>
  </si>
  <si>
    <t>020100300010026</t>
  </si>
  <si>
    <t xml:space="preserve">تاجير مكاتب مقدم المصرف العراقي للتجارة </t>
  </si>
  <si>
    <t>020100300010025</t>
  </si>
  <si>
    <t xml:space="preserve">تاجير مكاتب مقدم شركة فاريكس اميجينغ العربية </t>
  </si>
  <si>
    <t>020100300010024</t>
  </si>
  <si>
    <t xml:space="preserve">تاجير مكاتب مقدم شركة مزايا الانشاء التجارية </t>
  </si>
  <si>
    <t>020100300010023</t>
  </si>
  <si>
    <t xml:space="preserve">تاجير مكاتب مقدم شركة قتيبة يوسف الغانم </t>
  </si>
  <si>
    <t>020100300010022</t>
  </si>
  <si>
    <t>تاجير مكاتب مقدم مركز المنظمة العربية للدراسات وال</t>
  </si>
  <si>
    <t>020100300010021</t>
  </si>
  <si>
    <t xml:space="preserve">تاجير مكاتب مقدم شركة ايكوم العربية المحدودة </t>
  </si>
  <si>
    <t>020100300010020</t>
  </si>
  <si>
    <t xml:space="preserve">تاجير مكاتب مقدم شركة مدترونيك العربية السعودية </t>
  </si>
  <si>
    <t>020100300010019</t>
  </si>
  <si>
    <t xml:space="preserve">تاجير مكاتب مقدم شركة الشبكات المتكاملة </t>
  </si>
  <si>
    <t>020100300010016</t>
  </si>
  <si>
    <t xml:space="preserve">تاجير مكاتب مقدم شركة بيرسون ايديوكيشن ليمتد </t>
  </si>
  <si>
    <t>020100300010015</t>
  </si>
  <si>
    <t>تاجير مكاتب مقدم شركة ان سي ار سوليوشنز (ميدل ايست</t>
  </si>
  <si>
    <t>020100300010013</t>
  </si>
  <si>
    <t xml:space="preserve">تاجير مكاتب مقدم شركة فيزا ماستر كارد العالمية </t>
  </si>
  <si>
    <t>020100300010012</t>
  </si>
  <si>
    <t>تاجير مكاتب مقدم شركة ابوت العربية السعودية للتجار</t>
  </si>
  <si>
    <t>020100300010010</t>
  </si>
  <si>
    <t>تاجير مكاتب مقدم شركة ابفي بايوفار ماسيوتكال جي.ام</t>
  </si>
  <si>
    <t>020100300010009</t>
  </si>
  <si>
    <t xml:space="preserve">تاجير مكاتب مقدم مصرف الانماء </t>
  </si>
  <si>
    <t>020100300010008</t>
  </si>
  <si>
    <t xml:space="preserve">تاجير مكاتب مقدم شركة التعاونية للتامين </t>
  </si>
  <si>
    <t>020100300010007</t>
  </si>
  <si>
    <t xml:space="preserve">تاجير مكاتب مقدم وكالة عرب للدعاية والاعلان </t>
  </si>
  <si>
    <t>020100300010006</t>
  </si>
  <si>
    <t xml:space="preserve">تاجير مكاتب مقدم شركة جونز لانج لاسال </t>
  </si>
  <si>
    <t>020100300010005</t>
  </si>
  <si>
    <t xml:space="preserve">تاجير مكاتب مقدم شركة موتورولا العربية </t>
  </si>
  <si>
    <t>020100300010004</t>
  </si>
  <si>
    <t xml:space="preserve">تاجير مكاتب مقدم شركة المفتاح الدولي </t>
  </si>
  <si>
    <t>020100300010003</t>
  </si>
  <si>
    <t>تاجير مكاتب مقدم مكتب الكمال هوسبيرا</t>
  </si>
  <si>
    <t>020100300010002</t>
  </si>
  <si>
    <t>تاجير مكاتب مقدم شركة السوق المالية ( تداول )</t>
  </si>
  <si>
    <t>020100300010001</t>
  </si>
  <si>
    <t>ذمم دائنة موردين - شركة التعاونية للتامين</t>
  </si>
  <si>
    <t>020100100020012</t>
  </si>
  <si>
    <t xml:space="preserve">ذمم دائنة موردين - شركة دايكن لتكييف </t>
  </si>
  <si>
    <t>020100100020011</t>
  </si>
  <si>
    <t xml:space="preserve">ذمم دائنة موردين -مؤسسة بدر عبداللة حاتم الزراعية </t>
  </si>
  <si>
    <t>020100100020005</t>
  </si>
  <si>
    <t>ذمم دائنة موردين -شركة رمال السواحل لصيانة والمقاو</t>
  </si>
  <si>
    <t>020100100020003</t>
  </si>
  <si>
    <t xml:space="preserve">ذمم دائنة موردين - مؤسسة الامن والامان  الامنية </t>
  </si>
  <si>
    <t>020100100020002</t>
  </si>
  <si>
    <t xml:space="preserve">ذمم دائنة موردين - اتعاب مراجعة مالية مستحقة </t>
  </si>
  <si>
    <t>020100100020001</t>
  </si>
  <si>
    <t>ذمم - المؤسسة العامة للتأمينات الاجتماعية</t>
  </si>
  <si>
    <t>020100100010003</t>
  </si>
  <si>
    <t xml:space="preserve">اجازات مستحقة </t>
  </si>
  <si>
    <t>020100100010001</t>
  </si>
  <si>
    <t>بطاريات لنظام السنترال</t>
  </si>
  <si>
    <t>010200400010031</t>
  </si>
  <si>
    <t>مضخة ماء</t>
  </si>
  <si>
    <t>010200400010030</t>
  </si>
  <si>
    <t>جهاز  UBS</t>
  </si>
  <si>
    <t>010200400010029</t>
  </si>
  <si>
    <t>جهاز مقوم تيار السنترال</t>
  </si>
  <si>
    <t>010200400010028</t>
  </si>
  <si>
    <t>كمبريسورات لنظام التكييف</t>
  </si>
  <si>
    <t>010200400010027</t>
  </si>
  <si>
    <t xml:space="preserve">أجهزة راني " تلفاز " وفيديو </t>
  </si>
  <si>
    <t>010200400010026</t>
  </si>
  <si>
    <t>برادات ماء</t>
  </si>
  <si>
    <t>010200400010025</t>
  </si>
  <si>
    <t>مراوح شفط كهربائية</t>
  </si>
  <si>
    <t>010200400010024</t>
  </si>
  <si>
    <t xml:space="preserve">مكنسة شفط مياه كهربائية </t>
  </si>
  <si>
    <t>010200400010023</t>
  </si>
  <si>
    <t>سماعات مع لاقط صوتي</t>
  </si>
  <si>
    <t>010200400010022</t>
  </si>
  <si>
    <t>نشافات يد اتوماتيكية كهربائية</t>
  </si>
  <si>
    <t>010200400010021</t>
  </si>
  <si>
    <t>ذراع بوابة كهربائية للمواقف</t>
  </si>
  <si>
    <t>010200400010020</t>
  </si>
  <si>
    <t>مراوح تهوية كهربائية</t>
  </si>
  <si>
    <t>010200400010019</t>
  </si>
  <si>
    <t>نظام UL - FM GAS</t>
  </si>
  <si>
    <t>010200400010018</t>
  </si>
  <si>
    <t>نظام الستالايت</t>
  </si>
  <si>
    <t>010200400010017</t>
  </si>
  <si>
    <t>ترانس منظم كهرباء احتياطي</t>
  </si>
  <si>
    <t>010200400010016</t>
  </si>
  <si>
    <t>كيابل كهربائية للمصاعد</t>
  </si>
  <si>
    <t>010200400010015</t>
  </si>
  <si>
    <t>كيبل تغذية محوري رئيسي للأدوار</t>
  </si>
  <si>
    <t>010200400010014</t>
  </si>
  <si>
    <t>منظم طاقة لنظام BMS</t>
  </si>
  <si>
    <t>010200400010013</t>
  </si>
  <si>
    <t>حساسات بوابات الصالات</t>
  </si>
  <si>
    <t>010200400010012</t>
  </si>
  <si>
    <t>دينموات اجهزة التكييف</t>
  </si>
  <si>
    <t>010200400010011</t>
  </si>
  <si>
    <t>مضخات لنظام الحريق</t>
  </si>
  <si>
    <t>010200400010010</t>
  </si>
  <si>
    <t>أجهزة تكييف</t>
  </si>
  <si>
    <t>010200400010009</t>
  </si>
  <si>
    <t>غطاس شفط مياه</t>
  </si>
  <si>
    <t>010200400010008</t>
  </si>
  <si>
    <t>جهاز تقليل ضغط الماء</t>
  </si>
  <si>
    <t>010200400010007</t>
  </si>
  <si>
    <t>لوحة 2000 امبير مع ناقل الي</t>
  </si>
  <si>
    <t>010200400010006</t>
  </si>
  <si>
    <t>لوحة تحكم في المصاعد</t>
  </si>
  <si>
    <t>010200400010005</t>
  </si>
  <si>
    <t>محول 630 امبير</t>
  </si>
  <si>
    <t>010200400010004</t>
  </si>
  <si>
    <t>محول 900 الف فولت امبير</t>
  </si>
  <si>
    <t>010200400010003</t>
  </si>
  <si>
    <t>محول 1250 / 900 الف فولت امبير</t>
  </si>
  <si>
    <t>010200400010002</t>
  </si>
  <si>
    <t xml:space="preserve">قواطع رئيسية مع فاصل حماية </t>
  </si>
  <si>
    <t>010200400010001</t>
  </si>
  <si>
    <t>العهدة النثرية - عبدالله الغامدي</t>
  </si>
  <si>
    <t>010100300010003</t>
  </si>
  <si>
    <t>إيرادات مرابحات إسلامية مستحقة</t>
  </si>
  <si>
    <t>مخصص الزكاة عن الفترة</t>
  </si>
  <si>
    <t>الزكاة الشرعية</t>
  </si>
  <si>
    <t xml:space="preserve">قيمة الحصص </t>
  </si>
  <si>
    <t>الفتره 01/01/2023 - 31/12/2023</t>
  </si>
  <si>
    <t>010100300020009</t>
  </si>
  <si>
    <t>شركة المصنع السعودي للسقالات المعدنية مدفوع مقدماً</t>
  </si>
  <si>
    <t>010100300020014</t>
  </si>
  <si>
    <t>شركة دايكن لتكييف الهواء العربية السعودية مدفوع م</t>
  </si>
  <si>
    <t>010100300020026</t>
  </si>
  <si>
    <t>شركة مصنع الخليج لفلاتر الهواء مدفوع مقدم</t>
  </si>
  <si>
    <t>010100300020030</t>
  </si>
  <si>
    <t xml:space="preserve">مؤسسة خالد مهدي ال حمد فاضل للصيانة مدفوع مقدم </t>
  </si>
  <si>
    <t>010100300020031</t>
  </si>
  <si>
    <t>الفا لافال ميدل إيست لمتيد مدفوع مقدماً</t>
  </si>
  <si>
    <t>010100300020032</t>
  </si>
  <si>
    <t>شركة الصريف لمواد البناء المحدودة مدفوع مقدم</t>
  </si>
  <si>
    <t>010100300030030</t>
  </si>
  <si>
    <t xml:space="preserve">ذمم - شركة مركز مقاصة الاوراق المالية </t>
  </si>
  <si>
    <t>010100300030053</t>
  </si>
  <si>
    <t xml:space="preserve">ذمم - شركة الاتصالات المتنقلة زين </t>
  </si>
  <si>
    <t>010100300030063</t>
  </si>
  <si>
    <t>ذمم - شركة اتحاد اتصالات ( موبايلي )</t>
  </si>
  <si>
    <t>010100300030076</t>
  </si>
  <si>
    <t>ذمم - مكتب عبدالعزيز الراجحي محامون ومستشارون قانو</t>
  </si>
  <si>
    <t>010100300030084</t>
  </si>
  <si>
    <t>ذمم - مؤسسة سر التسويق لتقديم الوجبات</t>
  </si>
  <si>
    <t>010100300030085</t>
  </si>
  <si>
    <t>ذمم - فرع شركة لوندبيك ميدل ايست ايه اس</t>
  </si>
  <si>
    <t>010100300030086</t>
  </si>
  <si>
    <t>ذمم - شركة هايدروبور للمقاولات شخص واحد</t>
  </si>
  <si>
    <t>010100300030087</t>
  </si>
  <si>
    <t>ذمم - شركة جرانت ثورنتون للاستشارات الادارية</t>
  </si>
  <si>
    <t>01020040021</t>
  </si>
  <si>
    <t>شاشات عرض دعائية للمداخل</t>
  </si>
  <si>
    <t>020100100020013</t>
  </si>
  <si>
    <t>ذمم دائنة موردين - مؤسسة خالد مهدي فاضل للصيانة</t>
  </si>
  <si>
    <t>020100100020014</t>
  </si>
  <si>
    <t>ذمم دائنة موردين - شركة سيسيليس كورب المحدودة</t>
  </si>
  <si>
    <t>020100300010062</t>
  </si>
  <si>
    <t>تاجير مكاتب مقدم شركة امتداد الاتصال المحدودة</t>
  </si>
  <si>
    <t>020100300010064</t>
  </si>
  <si>
    <t>تاجير معارض مقدم موسسة سر التسويق لتقديم الوجبات</t>
  </si>
  <si>
    <t>020100300010065</t>
  </si>
  <si>
    <t>تاجير مكاتب مقدم فرع شركة لوندبيك ميدل ايست ايه اس</t>
  </si>
  <si>
    <t>020100300010066</t>
  </si>
  <si>
    <t>تاجير مكاتب مقدم شركة هايدربور للمقاولات شخص واحد</t>
  </si>
  <si>
    <t>020100300010067</t>
  </si>
  <si>
    <t>تاجير مكاتب مقدم شركة جرانت ثورنتون للاستشارات الا</t>
  </si>
  <si>
    <t>020100300020016</t>
  </si>
  <si>
    <t xml:space="preserve">تاجير مواقف مقدم الشركة العربية لتكييف الهواء </t>
  </si>
  <si>
    <t>020100300020017</t>
  </si>
  <si>
    <t>تاجير مواقف مقدم فرع شركة لوندبيك ميدل ايست ايه اس</t>
  </si>
  <si>
    <t>02010040079</t>
  </si>
  <si>
    <t>تامين شركة امتداد الاتصال المحدودة</t>
  </si>
  <si>
    <t>02010040083</t>
  </si>
  <si>
    <t>تامين شركة جرانت ثورنتون للاستشارات الادارية</t>
  </si>
  <si>
    <t>040100800020003</t>
  </si>
  <si>
    <t>بدل اجازات</t>
  </si>
  <si>
    <t>040100800020004</t>
  </si>
  <si>
    <t>بدل مكافاة نهاية الخدمة</t>
  </si>
  <si>
    <t>040100900020001</t>
  </si>
  <si>
    <t xml:space="preserve">اتعاب مراجعة مالية </t>
  </si>
  <si>
    <t>040100900030002</t>
  </si>
  <si>
    <t>مطبوعات</t>
  </si>
  <si>
    <t>040100900040003</t>
  </si>
  <si>
    <t xml:space="preserve">شركة العلم لامن المعلومات </t>
  </si>
  <si>
    <t>040100900060001</t>
  </si>
  <si>
    <t xml:space="preserve">قسط اهلاك الاثاث </t>
  </si>
  <si>
    <t>040100900060002</t>
  </si>
  <si>
    <t xml:space="preserve">قسط اهلاك الاجهزة المكتبية </t>
  </si>
  <si>
    <t>040100900060003</t>
  </si>
  <si>
    <t xml:space="preserve">قسط اهلاك اجهزة الحاسب الالي </t>
  </si>
  <si>
    <t>040100900060004</t>
  </si>
  <si>
    <t xml:space="preserve">قسط اهلاك المقر الاداري في مبني الابراج </t>
  </si>
  <si>
    <t>04040240001</t>
  </si>
  <si>
    <t xml:space="preserve">قسط اهلاك مبني ابراج التعاونية </t>
  </si>
  <si>
    <t>04040240002</t>
  </si>
  <si>
    <t xml:space="preserve">قسط اهلاك المحولات الكهربائية </t>
  </si>
  <si>
    <t>04040240003</t>
  </si>
  <si>
    <t xml:space="preserve">قسط اهلاك الديكورات والتركبيات </t>
  </si>
  <si>
    <t>04040240005</t>
  </si>
  <si>
    <t xml:space="preserve">قسط اهلاك مبني المواقف الشرقية </t>
  </si>
  <si>
    <t>04040240007</t>
  </si>
  <si>
    <t>قسط اهلاك الاصول المتنوعة الاخرى</t>
  </si>
  <si>
    <t>04040270008</t>
  </si>
  <si>
    <t xml:space="preserve">عقد مكافحة الحشرات - م رمال </t>
  </si>
  <si>
    <t>04040270012</t>
  </si>
  <si>
    <t>عقد صيانة مكائن الجندوالة</t>
  </si>
  <si>
    <t>04040280009</t>
  </si>
  <si>
    <t>مواد وقطع غيار لسنترال الداخلي</t>
  </si>
  <si>
    <t>04040280011</t>
  </si>
  <si>
    <t>مواد وقطع غيار اجهزة الانذار والسلامة</t>
  </si>
  <si>
    <t>050400100010064</t>
  </si>
  <si>
    <t>ايرادات المكاتب فرع شركة لوندبيك ميدل ايست ايه اس</t>
  </si>
  <si>
    <t>050400100010065</t>
  </si>
  <si>
    <t xml:space="preserve"> ايرادات المكاتب شركة هايدروبور للمقاولات شخص واحد</t>
  </si>
  <si>
    <t>050400100010066</t>
  </si>
  <si>
    <t xml:space="preserve"> ايرادات المكاتب شركة جرانت ثورنتون للاستشارات الا</t>
  </si>
  <si>
    <t>050400100020010</t>
  </si>
  <si>
    <t>ايرادات المعارض موسسة سر التسويق لتقديم الوجبات</t>
  </si>
  <si>
    <t>050400100030018</t>
  </si>
  <si>
    <t>ايرادات مواقف الشرقية الشركة العربية لتكييف الهواء</t>
  </si>
  <si>
    <t>050400100030019</t>
  </si>
  <si>
    <t>ايرادات مواقف الشرقية فرع شركة لوندبيك ميدل ايست ا</t>
  </si>
  <si>
    <t xml:space="preserve"> كما فــي 31 ديسمبر 2023م</t>
  </si>
  <si>
    <t>31 ديسمبر 2023م</t>
  </si>
  <si>
    <t>في 31 ديسمبر 2023م</t>
  </si>
  <si>
    <t>تتمثل منافع الموظفين في مكافأة نهاية الخدمة فقط، حيث لم يتم استخدام وحدة الائتمان المخططة لقياس التزام مكافأة نهاية الخدمة نظراً لتقييم الإدارة بوجود جهد وتكلفة غير مبررة ، حيث تم قياس التزام مكافأة نهاية الخدمة والتكلفة التي يتم تحملها بموجب نظام العمل السعودي وفقاً للمبلغ غير المخصوم لاستحقاق الموظفين كما في 31 ديسمبر 2023م.</t>
  </si>
  <si>
    <t>إستبعادات</t>
  </si>
  <si>
    <t>منافع موظفين</t>
  </si>
  <si>
    <t>مباني وملحقاتها - الإستهلاك المتراكم:</t>
  </si>
  <si>
    <t>وسائل نقل وانتقال - الإستهلاك المتراكم:</t>
  </si>
  <si>
    <t>أثاث ومعدات مكاتب - الإستهلاك المتراكم:</t>
  </si>
  <si>
    <t>اجهزة حاسب آلي - الإستهلاك المتراكم:</t>
  </si>
  <si>
    <t>مباني - الإستهلاك المتراكم:</t>
  </si>
  <si>
    <t>مباني وملحقاتها</t>
  </si>
  <si>
    <t>أتعاب مهنية مستحقة</t>
  </si>
  <si>
    <t>إيرادات مرابحات إسلامية مستحقة - مصنفة ضمن مدينون متنوعون!!</t>
  </si>
  <si>
    <t>الاتعاب المهنية المستحقة - مصنفة ضمن الدائنين التجاريين!!</t>
  </si>
  <si>
    <t>بدل حضور اجتماع اللجنة التنفيذية - التأكد من صحة التصنيف</t>
  </si>
  <si>
    <t>مكافاة اعضاء اللجنة التنفيذية - التأكد من صحة التصنيف</t>
  </si>
  <si>
    <t>تصنيف أول المدة</t>
  </si>
  <si>
    <t xml:space="preserve">(أرباح ) خسائر رأسمالية </t>
  </si>
  <si>
    <t>(مقبوضات) من بيع العقارات الاستثمارية</t>
  </si>
  <si>
    <t>(مـقبوضات) من بيع عقارات والالات ومعدات</t>
  </si>
  <si>
    <t>يوجد مبالغ مرتجعة من العقارات الاستثمارية والممكتلكات لم أفهم طريقة المرتجع!!</t>
  </si>
  <si>
    <t>تأمينات إيجارات مدورة بالزكاة مافهمت من اين!!</t>
  </si>
  <si>
    <t xml:space="preserve">ذمم - شركة ايهاف مهندسون استشاريون وشريكة </t>
  </si>
  <si>
    <t>تاجير مكاتب مقدم شركة ايهاف مهندسون استشاريون وشري</t>
  </si>
  <si>
    <t xml:space="preserve">تامين شركة ايهاف مهندسون استشاريون وشريكة </t>
  </si>
  <si>
    <t>فروقات التقريب (3) أضيفت بالمصروفات الأخرى</t>
  </si>
  <si>
    <t>صدر قرار  مجلس الوزراء بتاريخ  5 ذي القعدة 1442ه   الموافق  15يونيو 2021 م برقم (657 ) والذي قضى بدمج " المؤسسة العامة للتقاعد " في "المؤسسة العامة للتأمينات الاجتماعية"وبناء عليه تحل المؤسسة العامة للتأمينات الاجتماعية محل المؤسسة العامة للتقاعد، في جميع ما لها من مسؤوليات وصلاحيات وحقوق والتزامات ونحوها، وتنتقل إليها جميع أصول المؤسسة العامة للتقاعد بكافة أنواعها.</t>
  </si>
  <si>
    <t>إيرادات متنوعة</t>
  </si>
  <si>
    <r>
      <t xml:space="preserve">18- </t>
    </r>
    <r>
      <rPr>
        <b/>
        <u/>
        <sz val="13"/>
        <color rgb="FF000000"/>
        <rFont val="Sakkal Majalla"/>
      </rPr>
      <t>إيرادات متنوعة</t>
    </r>
  </si>
  <si>
    <t>إيراداتأخرى</t>
  </si>
  <si>
    <t>*مبالغ مستردة من هيئة الزكاة</t>
  </si>
  <si>
    <t>(مـدفـوعـات) لشراء عقارات استثمارية</t>
  </si>
  <si>
    <t>صـافي التغير في النقد وما في حكمه خلال السنة</t>
  </si>
  <si>
    <t>النقــد ومــا في حكمــه في أول السنة</t>
  </si>
  <si>
    <t>النقــد ومــا في حكمــه في أخر السنة</t>
  </si>
  <si>
    <t>صـافي النقـديـة ( المستخدمة  في ) أنشطــة التمويل</t>
  </si>
  <si>
    <t>الرصيد في أول السنة</t>
  </si>
  <si>
    <t xml:space="preserve">المكون عن السنة </t>
  </si>
  <si>
    <t>المكون عن السنة</t>
  </si>
  <si>
    <t xml:space="preserve">رصيد اول السنة </t>
  </si>
  <si>
    <t>31 ديسمبر 2024م</t>
  </si>
  <si>
    <t xml:space="preserve"> كما فــي 31 ديسمبر 2024م</t>
  </si>
  <si>
    <t>31 ديسمبر  2024م</t>
  </si>
  <si>
    <t>للسنة المنتهية في 31 ديسمبر 2024م</t>
  </si>
  <si>
    <t>2024/12/31م</t>
  </si>
  <si>
    <t>تستحق الزكاة بواقع ( 2.5% *365/354 ) من الوعاء الزكوي.</t>
  </si>
  <si>
    <t xml:space="preserve">حساب الزكـــاة الشرعية التقديري لعام2024م: </t>
  </si>
  <si>
    <t>الوعاء الزكوى في 2024/12/31م</t>
  </si>
  <si>
    <t xml:space="preserve">صـافي النقدية  ( المستخدمة في  ) الناتجه عن الأنشطة الاستثمارية </t>
  </si>
  <si>
    <t>الرصيد فى 1يناير 2024م</t>
  </si>
  <si>
    <t>في  31 ديسمبر 2024م</t>
  </si>
  <si>
    <t>في31 ديسمبر 2023م</t>
  </si>
  <si>
    <t>في 31 ديسمبر 2024م</t>
  </si>
  <si>
    <t>ايضاحات حول القوائم المالية للسنة المنتهية 31 ديسمبر 2024م</t>
  </si>
  <si>
    <t>قدمت الشركة إقراراتها الزكوية حتى السنة المنتهية في31 ديسمبر 2023م وحصلت على شهادة الزكاة صالحة الاستخدام حتى 30 إبريل 2025م ، لم تستلم الشركة أية ربوط زكوية حتى تاريخه.</t>
  </si>
  <si>
    <t>الرصيد كما في 1 يناير 2024م</t>
  </si>
  <si>
    <t>الرصيد كما في 31 ديسمبر 2024م</t>
  </si>
  <si>
    <t>الرصيد فى بداية السنة</t>
  </si>
  <si>
    <t>المستخدم خلال السنة</t>
  </si>
  <si>
    <t>*تشمل المبالغ المستردة من الزكاة مبلغ 757.410ريال قيمة الزكاة المدفوعة عن عام2021م ومبلغ 1.022.088ريال قيمة الزكاة المدفوعة عن عام2022م وتم استرداد المبلغين خلال عام2023م.</t>
  </si>
  <si>
    <t>حقوق الملكية</t>
  </si>
  <si>
    <t>الأرباح /الخسائر المبقاه اول المدة +أرباح او خسائر العام قبل الزكاة</t>
  </si>
  <si>
    <t>بنودالتزامات معاد تصنيفها لحقوق الملكية ( مثل الجاري غير مستوفي شروط الالتزام طويل الاجل.......)</t>
  </si>
  <si>
    <t>إجمالي حقوق الملكية</t>
  </si>
  <si>
    <t>الالتزامات</t>
  </si>
  <si>
    <t>الفرق بين صافى الربح المعدل وصافى الربح المحاسبى</t>
  </si>
  <si>
    <t>المخصصات بخلاف مخصص نهاية الخدمة والاجازات ( مثل مخصص الديون المشكوك فيها ومخصص مخزون راكد ومخصص قضايا ومخصص الزكاة ...)</t>
  </si>
  <si>
    <t>الأصول المحسومة</t>
  </si>
  <si>
    <t>مخزون قطع غيار (يتطلب تنسيب)</t>
  </si>
  <si>
    <t>إجمالي الأصول المحسومة</t>
  </si>
  <si>
    <t>تنسيب الالتزامات المتداولة  في حدود الأصل المتداول المحسوم</t>
  </si>
  <si>
    <t>قبل إعادة التصفيف</t>
  </si>
  <si>
    <t>بعد إعادة التصنيف</t>
  </si>
  <si>
    <t>إعادة تصنيف</t>
  </si>
  <si>
    <t>معدل الأصل المتداول المحسوم من الأصول المتداولة</t>
  </si>
  <si>
    <t>تنسيب الأصل للإلتزامات المتداولة</t>
  </si>
  <si>
    <t>المبلغ</t>
  </si>
  <si>
    <t>إجمالي الالتزامات</t>
  </si>
  <si>
    <t>صافي الدخل المعدل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</si>
</sst>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00\ _ر_._س_._‏_-;\-* #,##0.00\ _ر_._س_._‏_-;_-* &quot;-&quot;??\ _ر_._س_._‏_-;_-@_-"/>
    <numFmt numFmtId="165" formatCode="#,##0;[Red]\(#,##0\)"/>
    <numFmt numFmtId="166" formatCode="#,##0_-;\(#,###\)"/>
    <numFmt numFmtId="167" formatCode="#,##0.00_-;\(#,###.00\)"/>
    <numFmt numFmtId="168" formatCode="0_);[Red]\(0\)"/>
    <numFmt numFmtId="169" formatCode="_-* #,##0_-;\-* #,##0_-;_-* &quot;-&quot;??_-;_-@_-"/>
    <numFmt numFmtId="170" formatCode="#,##0;\(#,##0\);\-"/>
    <numFmt numFmtId="171" formatCode="#,##0_-;[Red]\(#,##0\)"/>
    <numFmt numFmtId="172" formatCode="_-* #,##0\ _ر_._س_._‏_-;\-* #,##0\ _ر_._س_._‏_-;_-* &quot;-&quot;??\ _ر_._س_._‏_-;_-@_-"/>
    <numFmt numFmtId="173" formatCode="#,##0.00_ ;\-#,##0.00\ "/>
  </numFmts>
  <fonts count="31" x14ac:knownFonts="1">
    <font>
      <sz val="11"/>
      <color theme="1"/>
      <name val="Tahoma"/>
      <family val="2"/>
      <scheme val="minor"/>
    </font>
    <font>
      <b/>
      <sz val="13"/>
      <color theme="1"/>
      <name val="Sakkal Majalla"/>
    </font>
    <font>
      <sz val="13"/>
      <color theme="1"/>
      <name val="Sakkal Majalla"/>
    </font>
    <font>
      <sz val="10"/>
      <name val="Arial"/>
      <family val="2"/>
    </font>
    <font>
      <sz val="10"/>
      <name val="Arial"/>
      <family val="2"/>
      <charset val="178"/>
    </font>
    <font>
      <sz val="13"/>
      <name val="Sakkal Majalla"/>
    </font>
    <font>
      <b/>
      <u/>
      <sz val="13"/>
      <name val="Sakkal Majalla"/>
    </font>
    <font>
      <b/>
      <sz val="13"/>
      <name val="Sakkal Majalla"/>
    </font>
    <font>
      <u/>
      <sz val="13"/>
      <name val="Sakkal Majalla"/>
    </font>
    <font>
      <b/>
      <u/>
      <sz val="13"/>
      <color rgb="FF000000"/>
      <name val="Sakkal Majalla"/>
    </font>
    <font>
      <sz val="13"/>
      <color rgb="FF000000"/>
      <name val="Sakkal Majalla"/>
    </font>
    <font>
      <b/>
      <sz val="13"/>
      <color rgb="FF000000"/>
      <name val="Sakkal Majalla"/>
    </font>
    <font>
      <b/>
      <sz val="13"/>
      <color theme="1" tint="4.9989318521683403E-2"/>
      <name val="Sakkal Majalla"/>
    </font>
    <font>
      <sz val="13"/>
      <color theme="1" tint="4.9989318521683403E-2"/>
      <name val="Sakkal Majalla"/>
    </font>
    <font>
      <sz val="11"/>
      <color theme="1"/>
      <name val="Tahoma"/>
      <family val="2"/>
      <scheme val="minor"/>
    </font>
    <font>
      <b/>
      <sz val="13"/>
      <color rgb="FFFFFFFF"/>
      <name val="Sakkal Majalla"/>
    </font>
    <font>
      <sz val="13"/>
      <color rgb="FFFF0000"/>
      <name val="Sakkal Majalla"/>
    </font>
    <font>
      <b/>
      <sz val="11"/>
      <color rgb="FF000000"/>
      <name val="Calibri"/>
      <family val="2"/>
    </font>
    <font>
      <b/>
      <sz val="13"/>
      <color rgb="FFFF0000"/>
      <name val="Sakkal Majalla"/>
    </font>
    <font>
      <b/>
      <sz val="11"/>
      <color rgb="FFFFFFFF"/>
      <name val="Calibri"/>
      <family val="2"/>
    </font>
    <font>
      <sz val="8"/>
      <name val="Tahoma"/>
      <family val="2"/>
      <scheme val="minor"/>
    </font>
    <font>
      <sz val="11"/>
      <color theme="1"/>
      <name val="Calibri"/>
      <family val="2"/>
    </font>
    <font>
      <sz val="11"/>
      <color theme="0"/>
      <name val="Calibri"/>
      <family val="2"/>
    </font>
    <font>
      <sz val="11"/>
      <color rgb="FFFF0000"/>
      <name val="Calibri"/>
      <family val="2"/>
    </font>
    <font>
      <b/>
      <sz val="13"/>
      <color rgb="FFC00000"/>
      <name val="Sakkal Majalla"/>
    </font>
    <font>
      <sz val="11"/>
      <name val="Calibri"/>
      <family val="2"/>
    </font>
    <font>
      <b/>
      <sz val="11"/>
      <color theme="0"/>
      <name val="Calibri"/>
      <family val="2"/>
    </font>
    <font>
      <sz val="11"/>
      <color theme="0"/>
      <name val="Tahoma"/>
      <family val="2"/>
      <scheme val="minor"/>
    </font>
    <font>
      <sz val="11"/>
      <color rgb="FF000000"/>
      <name val="Calibri"/>
      <family val="2"/>
    </font>
    <font>
      <u/>
      <sz val="13"/>
      <color theme="1"/>
      <name val="Sakkal Majalla"/>
    </font>
    <font>
      <b/>
      <u/>
      <sz val="13"/>
      <color theme="1"/>
      <name val="Sakkal Majalla"/>
    </font>
  </fonts>
  <fills count="7">
    <fill>
      <patternFill patternType="none"/>
    </fill>
    <fill>
      <patternFill patternType="gray125"/>
    </fill>
    <fill>
      <patternFill patternType="solid">
        <fgColor rgb="FFFFFF00"/>
        <bgColor indexed="64"/>
      </patternFill>
    </fill>
    <fill>
      <patternFill patternType="solid">
        <fgColor rgb="FF286090"/>
        <bgColor rgb="FF286090"/>
      </patternFill>
    </fill>
    <fill>
      <patternFill patternType="solid">
        <fgColor rgb="FF286090"/>
        <bgColor indexed="64"/>
      </patternFill>
    </fill>
    <fill>
      <patternFill patternType="solid">
        <fgColor theme="5" tint="0.59999389629810485"/>
        <bgColor indexed="64"/>
      </patternFill>
    </fill>
    <fill>
      <patternFill patternType="solid">
        <fgColor theme="0"/>
        <bgColor indexed="64"/>
      </patternFill>
    </fill>
  </fills>
  <borders count="18">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9">
    <xf numFmtId="0" fontId="0" fillId="0" borderId="0"/>
    <xf numFmtId="0" fontId="3" fillId="0" borderId="0"/>
    <xf numFmtId="0" fontId="4" fillId="0" borderId="0" applyNumberFormat="0">
      <alignment horizontal="right"/>
    </xf>
    <xf numFmtId="0" fontId="3" fillId="0" borderId="0"/>
    <xf numFmtId="43" fontId="3" fillId="0" borderId="0" applyFont="0" applyFill="0" applyBorder="0" applyAlignment="0" applyProtection="0"/>
    <xf numFmtId="43" fontId="14" fillId="0" borderId="0" applyFont="0" applyFill="0" applyBorder="0" applyAlignment="0" applyProtection="0"/>
    <xf numFmtId="164" fontId="14" fillId="0" borderId="0" applyFont="0" applyFill="0" applyBorder="0" applyAlignment="0" applyProtection="0"/>
    <xf numFmtId="0" fontId="28" fillId="0" borderId="0" applyBorder="0"/>
    <xf numFmtId="9" fontId="14" fillId="0" borderId="0" applyFont="0" applyFill="0" applyBorder="0" applyAlignment="0" applyProtection="0"/>
  </cellStyleXfs>
  <cellXfs count="435">
    <xf numFmtId="0" fontId="0" fillId="0" borderId="0" xfId="0"/>
    <xf numFmtId="0" fontId="5" fillId="0" borderId="0" xfId="1" applyFont="1" applyAlignment="1">
      <alignment vertical="center" readingOrder="2"/>
    </xf>
    <xf numFmtId="0" fontId="6" fillId="0" borderId="0" xfId="1" applyFont="1" applyAlignment="1">
      <alignment vertical="center" readingOrder="2"/>
    </xf>
    <xf numFmtId="0" fontId="6" fillId="0" borderId="0" xfId="1" applyFont="1" applyAlignment="1">
      <alignment horizontal="center" vertical="center" readingOrder="2"/>
    </xf>
    <xf numFmtId="0" fontId="5" fillId="0" borderId="3" xfId="1" applyFont="1" applyBorder="1" applyAlignment="1">
      <alignment vertical="center" readingOrder="2"/>
    </xf>
    <xf numFmtId="0" fontId="5" fillId="0" borderId="0" xfId="1" applyFont="1" applyAlignment="1">
      <alignment horizontal="center" vertical="center" readingOrder="2"/>
    </xf>
    <xf numFmtId="0" fontId="5" fillId="0" borderId="0" xfId="2" applyFont="1" applyAlignment="1">
      <alignment horizontal="right" vertical="center" readingOrder="2"/>
    </xf>
    <xf numFmtId="0" fontId="7" fillId="0" borderId="0" xfId="2" applyFont="1" applyAlignment="1">
      <alignment horizontal="right" vertical="center" indent="1" readingOrder="2"/>
    </xf>
    <xf numFmtId="4" fontId="7" fillId="0" borderId="0" xfId="2" applyNumberFormat="1" applyFont="1" applyAlignment="1">
      <alignment vertical="center" readingOrder="2"/>
    </xf>
    <xf numFmtId="0" fontId="5" fillId="0" borderId="0" xfId="1" applyFont="1" applyAlignment="1">
      <alignment horizontal="right" vertical="center" readingOrder="2"/>
    </xf>
    <xf numFmtId="0" fontId="5" fillId="0" borderId="0" xfId="1" applyFont="1" applyAlignment="1">
      <alignment horizontal="center" vertical="center"/>
    </xf>
    <xf numFmtId="0" fontId="2" fillId="0" borderId="0" xfId="1" applyFont="1" applyAlignment="1">
      <alignment horizontal="center" vertical="center"/>
    </xf>
    <xf numFmtId="0" fontId="2" fillId="0" borderId="0" xfId="1" applyFont="1" applyAlignment="1">
      <alignment horizontal="right" vertical="center" readingOrder="2"/>
    </xf>
    <xf numFmtId="0" fontId="7" fillId="0" borderId="0" xfId="1" applyFont="1" applyAlignment="1">
      <alignment horizontal="right" vertical="center" readingOrder="2"/>
    </xf>
    <xf numFmtId="0" fontId="6" fillId="0" borderId="0" xfId="1" applyFont="1" applyAlignment="1">
      <alignment horizontal="center" vertical="center"/>
    </xf>
    <xf numFmtId="0" fontId="7" fillId="0" borderId="0" xfId="1" applyFont="1" applyAlignment="1">
      <alignment vertical="center" readingOrder="2"/>
    </xf>
    <xf numFmtId="168" fontId="5" fillId="0" borderId="0" xfId="1" applyNumberFormat="1" applyFont="1" applyAlignment="1">
      <alignment horizontal="right" vertical="center" readingOrder="2"/>
    </xf>
    <xf numFmtId="0" fontId="5" fillId="0" borderId="0" xfId="1" applyFont="1" applyAlignment="1">
      <alignment vertical="center"/>
    </xf>
    <xf numFmtId="0" fontId="5" fillId="0" borderId="3" xfId="1" applyFont="1" applyBorder="1" applyAlignment="1">
      <alignment horizontal="right" vertical="center" readingOrder="2"/>
    </xf>
    <xf numFmtId="166" fontId="7" fillId="0" borderId="0" xfId="1" applyNumberFormat="1" applyFont="1" applyAlignment="1">
      <alignment horizontal="right" vertical="center" readingOrder="2"/>
    </xf>
    <xf numFmtId="169" fontId="5" fillId="0" borderId="0" xfId="4" applyNumberFormat="1" applyFont="1" applyFill="1" applyAlignment="1">
      <alignment vertical="center" readingOrder="2"/>
    </xf>
    <xf numFmtId="37" fontId="5" fillId="0" borderId="0" xfId="1" applyNumberFormat="1" applyFont="1" applyAlignment="1">
      <alignment vertical="center" readingOrder="2"/>
    </xf>
    <xf numFmtId="0" fontId="5" fillId="0" borderId="0" xfId="1" applyFont="1" applyAlignment="1">
      <alignment readingOrder="2"/>
    </xf>
    <xf numFmtId="169" fontId="5" fillId="0" borderId="0" xfId="4" applyNumberFormat="1" applyFont="1" applyFill="1" applyAlignment="1">
      <alignment readingOrder="2"/>
    </xf>
    <xf numFmtId="0" fontId="5" fillId="0" borderId="0" xfId="3" applyFont="1" applyAlignment="1">
      <alignment vertical="center" readingOrder="2"/>
    </xf>
    <xf numFmtId="166" fontId="5" fillId="0" borderId="0" xfId="1" applyNumberFormat="1" applyFont="1" applyAlignment="1">
      <alignment horizontal="center" vertical="center" readingOrder="2"/>
    </xf>
    <xf numFmtId="169" fontId="5" fillId="0" borderId="0" xfId="1" applyNumberFormat="1" applyFont="1" applyAlignment="1">
      <alignment vertical="center" readingOrder="2"/>
    </xf>
    <xf numFmtId="166" fontId="5" fillId="0" borderId="0" xfId="1" applyNumberFormat="1" applyFont="1" applyAlignment="1">
      <alignment vertical="center" readingOrder="2"/>
    </xf>
    <xf numFmtId="166" fontId="7" fillId="0" borderId="0" xfId="1" applyNumberFormat="1" applyFont="1" applyAlignment="1">
      <alignment vertical="center" readingOrder="2"/>
    </xf>
    <xf numFmtId="165" fontId="5" fillId="0" borderId="0" xfId="1" applyNumberFormat="1" applyFont="1" applyAlignment="1">
      <alignment horizontal="center" vertical="center" readingOrder="2"/>
    </xf>
    <xf numFmtId="37" fontId="5" fillId="0" borderId="3" xfId="1" applyNumberFormat="1" applyFont="1" applyBorder="1" applyAlignment="1">
      <alignment horizontal="right" vertical="center" readingOrder="2"/>
    </xf>
    <xf numFmtId="165" fontId="7" fillId="0" borderId="0" xfId="1" applyNumberFormat="1" applyFont="1" applyAlignment="1">
      <alignment horizontal="center" vertical="center" readingOrder="2"/>
    </xf>
    <xf numFmtId="166" fontId="7" fillId="0" borderId="0" xfId="1" applyNumberFormat="1" applyFont="1" applyAlignment="1">
      <alignment horizontal="center" vertical="center" readingOrder="2"/>
    </xf>
    <xf numFmtId="165" fontId="7" fillId="0" borderId="0" xfId="4" applyNumberFormat="1" applyFont="1" applyFill="1" applyAlignment="1">
      <alignment horizontal="center" vertical="center" readingOrder="2"/>
    </xf>
    <xf numFmtId="167" fontId="7" fillId="0" borderId="0" xfId="1" applyNumberFormat="1" applyFont="1" applyAlignment="1">
      <alignment vertical="center" readingOrder="2"/>
    </xf>
    <xf numFmtId="0" fontId="5" fillId="0" borderId="0" xfId="1" applyFont="1" applyAlignment="1">
      <alignment horizontal="distributed" vertical="center" readingOrder="2"/>
    </xf>
    <xf numFmtId="0" fontId="7" fillId="0" borderId="3" xfId="1" applyFont="1" applyBorder="1" applyAlignment="1">
      <alignment horizontal="right" vertical="center" readingOrder="2"/>
    </xf>
    <xf numFmtId="0" fontId="7" fillId="0" borderId="0" xfId="1" applyFont="1" applyBorder="1" applyAlignment="1">
      <alignment horizontal="right" vertical="center"/>
    </xf>
    <xf numFmtId="0" fontId="6" fillId="0" borderId="0" xfId="1" applyFont="1" applyAlignment="1">
      <alignment horizontal="right" vertical="center" readingOrder="2"/>
    </xf>
    <xf numFmtId="3" fontId="7" fillId="0" borderId="0" xfId="0" applyNumberFormat="1" applyFont="1" applyFill="1" applyBorder="1" applyAlignment="1">
      <alignment horizontal="center" vertical="center" readingOrder="2"/>
    </xf>
    <xf numFmtId="0" fontId="7" fillId="0" borderId="3" xfId="1" applyFont="1" applyBorder="1" applyAlignment="1">
      <alignment horizontal="center" vertical="center" wrapText="1" readingOrder="2"/>
    </xf>
    <xf numFmtId="0" fontId="5" fillId="0" borderId="0" xfId="1" applyFont="1" applyAlignment="1">
      <alignment horizontal="center" vertical="center" wrapText="1" readingOrder="2"/>
    </xf>
    <xf numFmtId="0" fontId="7" fillId="0" borderId="3" xfId="1" applyFont="1" applyBorder="1" applyAlignment="1">
      <alignment horizontal="center" vertical="center" readingOrder="2"/>
    </xf>
    <xf numFmtId="0" fontId="7" fillId="0" borderId="0" xfId="1" applyFont="1" applyBorder="1" applyAlignment="1">
      <alignment vertical="center" readingOrder="2"/>
    </xf>
    <xf numFmtId="0" fontId="7" fillId="0" borderId="0" xfId="1" applyFont="1" applyBorder="1" applyAlignment="1">
      <alignment horizontal="center" vertical="center" wrapText="1" readingOrder="2"/>
    </xf>
    <xf numFmtId="166" fontId="5" fillId="0" borderId="0" xfId="1" applyNumberFormat="1" applyFont="1" applyBorder="1" applyAlignment="1">
      <alignment horizontal="center" vertical="center" readingOrder="2"/>
    </xf>
    <xf numFmtId="0" fontId="7" fillId="0" borderId="0" xfId="1" applyFont="1" applyAlignment="1">
      <alignment horizontal="center" vertical="center" wrapText="1" readingOrder="2"/>
    </xf>
    <xf numFmtId="0" fontId="7" fillId="0" borderId="0" xfId="1" applyFont="1" applyBorder="1" applyAlignment="1">
      <alignment vertical="center"/>
    </xf>
    <xf numFmtId="0" fontId="7" fillId="0" borderId="3" xfId="1" applyFont="1" applyBorder="1" applyAlignment="1">
      <alignment horizontal="right" vertical="center"/>
    </xf>
    <xf numFmtId="0" fontId="6" fillId="0" borderId="0" xfId="1" applyFont="1" applyBorder="1" applyAlignment="1">
      <alignment horizontal="center" vertical="center" readingOrder="2"/>
    </xf>
    <xf numFmtId="0" fontId="5" fillId="0" borderId="0" xfId="1" applyFont="1" applyBorder="1" applyAlignment="1">
      <alignment vertical="center" readingOrder="2"/>
    </xf>
    <xf numFmtId="168" fontId="5" fillId="0" borderId="0" xfId="1" applyNumberFormat="1" applyFont="1" applyBorder="1" applyAlignment="1">
      <alignment horizontal="center" vertical="center" readingOrder="2"/>
    </xf>
    <xf numFmtId="0" fontId="5" fillId="0" borderId="0" xfId="3" applyFont="1" applyBorder="1" applyAlignment="1">
      <alignment vertical="center" readingOrder="2"/>
    </xf>
    <xf numFmtId="168" fontId="7" fillId="0" borderId="0" xfId="1" applyNumberFormat="1" applyFont="1" applyBorder="1" applyAlignment="1">
      <alignment horizontal="center" vertical="center" readingOrder="2"/>
    </xf>
    <xf numFmtId="166" fontId="7" fillId="0" borderId="0" xfId="1" applyNumberFormat="1" applyFont="1" applyBorder="1" applyAlignment="1">
      <alignment horizontal="right" vertical="center" readingOrder="2"/>
    </xf>
    <xf numFmtId="0" fontId="5" fillId="0" borderId="0" xfId="0" applyFont="1" applyAlignment="1">
      <alignment horizontal="right" vertical="center" readingOrder="2"/>
    </xf>
    <xf numFmtId="0" fontId="10" fillId="0" borderId="0" xfId="0" applyFont="1" applyAlignment="1">
      <alignment horizontal="justify" vertical="center" readingOrder="2"/>
    </xf>
    <xf numFmtId="0" fontId="11" fillId="0" borderId="0" xfId="0" applyFont="1" applyAlignment="1">
      <alignment horizontal="center" vertical="center" wrapText="1" readingOrder="2"/>
    </xf>
    <xf numFmtId="0" fontId="10" fillId="0" borderId="0" xfId="0" applyFont="1" applyAlignment="1">
      <alignment horizontal="right" vertical="center" wrapText="1" readingOrder="2"/>
    </xf>
    <xf numFmtId="0" fontId="10" fillId="0" borderId="0" xfId="0" applyFont="1" applyBorder="1" applyAlignment="1">
      <alignment horizontal="center" vertical="center" wrapText="1" readingOrder="2"/>
    </xf>
    <xf numFmtId="0" fontId="10" fillId="0" borderId="0" xfId="0" applyFont="1" applyAlignment="1">
      <alignment horizontal="justify" vertical="center" wrapText="1" readingOrder="2"/>
    </xf>
    <xf numFmtId="0" fontId="10" fillId="0" borderId="3" xfId="0" applyFont="1" applyBorder="1" applyAlignment="1">
      <alignment horizontal="center" vertical="center" wrapText="1" readingOrder="2"/>
    </xf>
    <xf numFmtId="0" fontId="10" fillId="0" borderId="0" xfId="0" applyFont="1" applyAlignment="1">
      <alignment horizontal="right" vertical="center" readingOrder="2"/>
    </xf>
    <xf numFmtId="0" fontId="9" fillId="0" borderId="0" xfId="0" applyFont="1" applyAlignment="1">
      <alignment horizontal="right" vertical="center" wrapText="1" readingOrder="2"/>
    </xf>
    <xf numFmtId="0" fontId="6" fillId="0" borderId="3" xfId="1" applyFont="1" applyBorder="1" applyAlignment="1">
      <alignment horizontal="center" vertical="center"/>
    </xf>
    <xf numFmtId="0" fontId="11" fillId="0" borderId="0" xfId="0" applyFont="1" applyAlignment="1">
      <alignment horizontal="right" vertical="center" readingOrder="2"/>
    </xf>
    <xf numFmtId="0" fontId="10" fillId="0" borderId="0" xfId="0" applyFont="1" applyAlignment="1">
      <alignment horizontal="right" vertical="center" wrapText="1"/>
    </xf>
    <xf numFmtId="0" fontId="5" fillId="0" borderId="3" xfId="1" applyFont="1" applyBorder="1" applyAlignment="1">
      <alignment horizontal="right" vertical="center" wrapText="1" readingOrder="2"/>
    </xf>
    <xf numFmtId="0" fontId="5" fillId="0" borderId="0" xfId="2" applyFont="1" applyBorder="1" applyAlignment="1">
      <alignment horizontal="right" vertical="center" readingOrder="2"/>
    </xf>
    <xf numFmtId="3" fontId="5" fillId="0" borderId="0" xfId="0" applyNumberFormat="1" applyFont="1" applyFill="1" applyAlignment="1">
      <alignment horizontal="center" vertical="center" readingOrder="2"/>
    </xf>
    <xf numFmtId="0" fontId="7" fillId="0" borderId="2" xfId="1" applyFont="1" applyBorder="1" applyAlignment="1">
      <alignment horizontal="right" vertical="center" readingOrder="2"/>
    </xf>
    <xf numFmtId="170" fontId="5" fillId="0" borderId="3" xfId="0" applyNumberFormat="1" applyFont="1" applyFill="1" applyBorder="1" applyAlignment="1">
      <alignment horizontal="right" vertical="center" readingOrder="2"/>
    </xf>
    <xf numFmtId="170" fontId="5" fillId="0" borderId="0" xfId="0" applyNumberFormat="1" applyFont="1" applyFill="1" applyBorder="1" applyAlignment="1">
      <alignment horizontal="right" vertical="center" readingOrder="2"/>
    </xf>
    <xf numFmtId="0" fontId="10" fillId="0" borderId="0" xfId="0" applyFont="1" applyAlignment="1">
      <alignment vertical="center" wrapText="1" readingOrder="2"/>
    </xf>
    <xf numFmtId="170" fontId="5" fillId="0" borderId="3" xfId="1" applyNumberFormat="1" applyFont="1" applyBorder="1" applyAlignment="1">
      <alignment vertical="center" readingOrder="2"/>
    </xf>
    <xf numFmtId="170" fontId="5" fillId="0" borderId="0" xfId="1" applyNumberFormat="1" applyFont="1" applyBorder="1" applyAlignment="1">
      <alignment horizontal="right" vertical="center" readingOrder="2"/>
    </xf>
    <xf numFmtId="170" fontId="5" fillId="0" borderId="0" xfId="1" applyNumberFormat="1" applyFont="1" applyAlignment="1">
      <alignment horizontal="right" vertical="center" readingOrder="2"/>
    </xf>
    <xf numFmtId="170" fontId="7" fillId="0" borderId="0" xfId="1" applyNumberFormat="1" applyFont="1" applyBorder="1" applyAlignment="1">
      <alignment horizontal="right" vertical="center" readingOrder="2"/>
    </xf>
    <xf numFmtId="170" fontId="5" fillId="0" borderId="0" xfId="0" applyNumberFormat="1" applyFont="1" applyFill="1" applyAlignment="1">
      <alignment horizontal="right" vertical="center" readingOrder="2"/>
    </xf>
    <xf numFmtId="170" fontId="8" fillId="0" borderId="0" xfId="1" applyNumberFormat="1" applyFont="1" applyAlignment="1">
      <alignment horizontal="right" vertical="center" readingOrder="2"/>
    </xf>
    <xf numFmtId="170" fontId="6" fillId="0" borderId="0" xfId="1" applyNumberFormat="1" applyFont="1" applyAlignment="1">
      <alignment horizontal="right" vertical="center" readingOrder="2"/>
    </xf>
    <xf numFmtId="170" fontId="7" fillId="0" borderId="4" xfId="0" applyNumberFormat="1" applyFont="1" applyFill="1" applyBorder="1" applyAlignment="1">
      <alignment horizontal="right" vertical="center" readingOrder="2"/>
    </xf>
    <xf numFmtId="170" fontId="7" fillId="0" borderId="0" xfId="1" applyNumberFormat="1" applyFont="1" applyAlignment="1">
      <alignment horizontal="right" vertical="center" readingOrder="2"/>
    </xf>
    <xf numFmtId="170" fontId="7" fillId="0" borderId="0" xfId="0" applyNumberFormat="1" applyFont="1" applyFill="1" applyAlignment="1">
      <alignment horizontal="right" vertical="center" readingOrder="2"/>
    </xf>
    <xf numFmtId="170" fontId="7" fillId="0" borderId="0" xfId="0" applyNumberFormat="1" applyFont="1" applyFill="1" applyBorder="1" applyAlignment="1">
      <alignment horizontal="right" vertical="center" readingOrder="2"/>
    </xf>
    <xf numFmtId="170" fontId="7" fillId="0" borderId="4" xfId="1" applyNumberFormat="1" applyFont="1" applyBorder="1" applyAlignment="1">
      <alignment horizontal="right" vertical="center" readingOrder="2"/>
    </xf>
    <xf numFmtId="170" fontId="7" fillId="0" borderId="1" xfId="1" applyNumberFormat="1" applyFont="1" applyBorder="1" applyAlignment="1">
      <alignment horizontal="right" vertical="center" readingOrder="2"/>
    </xf>
    <xf numFmtId="170" fontId="13" fillId="0" borderId="3" xfId="0" applyNumberFormat="1" applyFont="1" applyBorder="1" applyAlignment="1">
      <alignment horizontal="right" vertical="center" readingOrder="2"/>
    </xf>
    <xf numFmtId="170" fontId="12" fillId="0" borderId="1" xfId="0" applyNumberFormat="1" applyFont="1" applyBorder="1" applyAlignment="1">
      <alignment horizontal="right" vertical="center" readingOrder="2"/>
    </xf>
    <xf numFmtId="170" fontId="7" fillId="0" borderId="5" xfId="0" applyNumberFormat="1" applyFont="1" applyFill="1" applyBorder="1" applyAlignment="1">
      <alignment horizontal="right" vertical="center" readingOrder="2"/>
    </xf>
    <xf numFmtId="170" fontId="5" fillId="0" borderId="3" xfId="1" applyNumberFormat="1" applyFont="1" applyBorder="1" applyAlignment="1">
      <alignment horizontal="right" vertical="center" readingOrder="2"/>
    </xf>
    <xf numFmtId="170" fontId="7" fillId="0" borderId="2" xfId="1" applyNumberFormat="1" applyFont="1" applyBorder="1" applyAlignment="1">
      <alignment horizontal="right" vertical="center" readingOrder="2"/>
    </xf>
    <xf numFmtId="170" fontId="13" fillId="0" borderId="2" xfId="0" applyNumberFormat="1" applyFont="1" applyBorder="1" applyAlignment="1">
      <alignment horizontal="right" vertical="center" readingOrder="2"/>
    </xf>
    <xf numFmtId="170" fontId="5" fillId="0" borderId="2" xfId="1" applyNumberFormat="1" applyFont="1" applyBorder="1" applyAlignment="1">
      <alignment horizontal="right" vertical="center" readingOrder="2"/>
    </xf>
    <xf numFmtId="170" fontId="12" fillId="0" borderId="8" xfId="0" applyNumberFormat="1" applyFont="1" applyBorder="1" applyAlignment="1">
      <alignment horizontal="right" vertical="center" readingOrder="2"/>
    </xf>
    <xf numFmtId="170" fontId="12" fillId="0" borderId="4" xfId="0" applyNumberFormat="1" applyFont="1" applyBorder="1" applyAlignment="1">
      <alignment horizontal="right" vertical="center" readingOrder="2"/>
    </xf>
    <xf numFmtId="170" fontId="7" fillId="0" borderId="3" xfId="0" applyNumberFormat="1" applyFont="1" applyFill="1" applyBorder="1" applyAlignment="1">
      <alignment horizontal="right" vertical="center" readingOrder="2"/>
    </xf>
    <xf numFmtId="170" fontId="8" fillId="0" borderId="0" xfId="0" applyNumberFormat="1" applyFont="1" applyFill="1" applyAlignment="1">
      <alignment horizontal="right" vertical="center" readingOrder="2"/>
    </xf>
    <xf numFmtId="170" fontId="8" fillId="0" borderId="0" xfId="0" applyNumberFormat="1" applyFont="1" applyFill="1" applyBorder="1" applyAlignment="1">
      <alignment horizontal="right" vertical="center" readingOrder="2"/>
    </xf>
    <xf numFmtId="170" fontId="10" fillId="0" borderId="0" xfId="0" applyNumberFormat="1" applyFont="1" applyAlignment="1">
      <alignment vertical="center" wrapText="1" readingOrder="2"/>
    </xf>
    <xf numFmtId="170" fontId="10" fillId="0" borderId="3" xfId="0" applyNumberFormat="1" applyFont="1" applyBorder="1" applyAlignment="1">
      <alignment vertical="center" wrapText="1" readingOrder="2"/>
    </xf>
    <xf numFmtId="170" fontId="10" fillId="0" borderId="0" xfId="0" applyNumberFormat="1" applyFont="1" applyBorder="1" applyAlignment="1">
      <alignment vertical="center" wrapText="1" readingOrder="2"/>
    </xf>
    <xf numFmtId="170" fontId="11" fillId="0" borderId="5" xfId="0" applyNumberFormat="1" applyFont="1" applyBorder="1" applyAlignment="1">
      <alignment vertical="center" wrapText="1" readingOrder="2"/>
    </xf>
    <xf numFmtId="170" fontId="11" fillId="0" borderId="4" xfId="0" applyNumberFormat="1" applyFont="1" applyBorder="1" applyAlignment="1">
      <alignment vertical="center" wrapText="1" readingOrder="2"/>
    </xf>
    <xf numFmtId="170" fontId="11" fillId="0" borderId="0" xfId="0" applyNumberFormat="1" applyFont="1" applyAlignment="1">
      <alignment vertical="center" wrapText="1" readingOrder="2"/>
    </xf>
    <xf numFmtId="170" fontId="11" fillId="0" borderId="1" xfId="0" applyNumberFormat="1" applyFont="1" applyBorder="1" applyAlignment="1">
      <alignment vertical="center" wrapText="1" readingOrder="2"/>
    </xf>
    <xf numFmtId="170" fontId="10" fillId="0" borderId="0" xfId="0" applyNumberFormat="1" applyFont="1" applyAlignment="1">
      <alignment horizontal="right" vertical="center" wrapText="1" readingOrder="2"/>
    </xf>
    <xf numFmtId="170" fontId="11" fillId="0" borderId="0" xfId="0" applyNumberFormat="1" applyFont="1" applyBorder="1" applyAlignment="1">
      <alignment vertical="center" wrapText="1" readingOrder="2"/>
    </xf>
    <xf numFmtId="0" fontId="5" fillId="0" borderId="0" xfId="1" applyFont="1" applyAlignment="1">
      <alignment horizontal="right" vertical="center" wrapText="1" readingOrder="2"/>
    </xf>
    <xf numFmtId="0" fontId="5" fillId="0" borderId="0" xfId="1" applyFont="1" applyBorder="1" applyAlignment="1">
      <alignment horizontal="right" vertical="center" wrapText="1" readingOrder="2"/>
    </xf>
    <xf numFmtId="0" fontId="7" fillId="0" borderId="0" xfId="1" applyFont="1" applyAlignment="1">
      <alignment horizontal="right" vertical="center" wrapText="1" readingOrder="2"/>
    </xf>
    <xf numFmtId="0" fontId="10" fillId="0" borderId="0" xfId="0" applyFont="1" applyBorder="1" applyAlignment="1">
      <alignment vertical="center" wrapText="1" readingOrder="2"/>
    </xf>
    <xf numFmtId="0" fontId="10" fillId="0" borderId="0" xfId="0" applyFont="1" applyBorder="1" applyAlignment="1">
      <alignment horizontal="right" vertical="center" readingOrder="2"/>
    </xf>
    <xf numFmtId="0" fontId="6" fillId="0" borderId="0" xfId="1" applyFont="1" applyFill="1" applyAlignment="1">
      <alignment horizontal="center" vertical="center" readingOrder="2"/>
    </xf>
    <xf numFmtId="166" fontId="5" fillId="0" borderId="0" xfId="1" applyNumberFormat="1" applyFont="1" applyFill="1" applyAlignment="1">
      <alignment horizontal="center" vertical="center" readingOrder="2"/>
    </xf>
    <xf numFmtId="0" fontId="5" fillId="0" borderId="0" xfId="1" applyFont="1" applyFill="1" applyAlignment="1">
      <alignment horizontal="center" vertical="center" readingOrder="2"/>
    </xf>
    <xf numFmtId="170" fontId="10" fillId="0" borderId="3" xfId="0" applyNumberFormat="1" applyFont="1" applyFill="1" applyBorder="1" applyAlignment="1">
      <alignment vertical="center" wrapText="1" readingOrder="2"/>
    </xf>
    <xf numFmtId="170" fontId="10" fillId="0" borderId="0" xfId="0" applyNumberFormat="1" applyFont="1" applyFill="1" applyBorder="1" applyAlignment="1">
      <alignment vertical="center" wrapText="1" readingOrder="2"/>
    </xf>
    <xf numFmtId="170" fontId="11" fillId="0" borderId="5" xfId="0" applyNumberFormat="1" applyFont="1" applyFill="1" applyBorder="1" applyAlignment="1">
      <alignment vertical="center" wrapText="1" readingOrder="2"/>
    </xf>
    <xf numFmtId="170" fontId="5" fillId="0" borderId="0" xfId="1" applyNumberFormat="1" applyFont="1" applyAlignment="1">
      <alignment vertical="center" readingOrder="2"/>
    </xf>
    <xf numFmtId="170" fontId="10" fillId="0" borderId="0" xfId="0" applyNumberFormat="1" applyFont="1" applyFill="1" applyAlignment="1">
      <alignment vertical="center" wrapText="1" readingOrder="2"/>
    </xf>
    <xf numFmtId="170" fontId="2" fillId="0" borderId="0" xfId="0" applyNumberFormat="1" applyFont="1" applyFill="1" applyBorder="1" applyAlignment="1">
      <alignment horizontal="right" vertical="center" readingOrder="2"/>
    </xf>
    <xf numFmtId="3" fontId="5" fillId="0" borderId="0" xfId="0" applyNumberFormat="1" applyFont="1" applyAlignment="1">
      <alignment horizontal="right" vertical="center" readingOrder="2"/>
    </xf>
    <xf numFmtId="0" fontId="10" fillId="0" borderId="0" xfId="0" applyFont="1" applyAlignment="1">
      <alignment horizontal="center" vertical="center" wrapText="1" readingOrder="2"/>
    </xf>
    <xf numFmtId="170" fontId="5" fillId="0" borderId="0" xfId="1" applyNumberFormat="1" applyFont="1" applyFill="1" applyAlignment="1">
      <alignment horizontal="right" vertical="center" readingOrder="2"/>
    </xf>
    <xf numFmtId="0" fontId="7" fillId="0" borderId="3" xfId="1" applyFont="1" applyFill="1" applyBorder="1" applyAlignment="1">
      <alignment horizontal="center" vertical="center" wrapText="1" readingOrder="2"/>
    </xf>
    <xf numFmtId="170" fontId="5" fillId="0" borderId="0" xfId="1" applyNumberFormat="1" applyFont="1" applyFill="1" applyBorder="1" applyAlignment="1">
      <alignment horizontal="right" vertical="center" readingOrder="2"/>
    </xf>
    <xf numFmtId="170" fontId="7" fillId="0" borderId="2" xfId="1" applyNumberFormat="1" applyFont="1" applyFill="1" applyBorder="1" applyAlignment="1">
      <alignment horizontal="right" vertical="center" readingOrder="2"/>
    </xf>
    <xf numFmtId="170" fontId="7" fillId="0" borderId="3" xfId="1" applyNumberFormat="1" applyFont="1" applyFill="1" applyBorder="1" applyAlignment="1">
      <alignment horizontal="right" vertical="center" readingOrder="2"/>
    </xf>
    <xf numFmtId="0" fontId="8" fillId="0" borderId="0" xfId="1" applyFont="1" applyFill="1" applyAlignment="1">
      <alignment horizontal="center" vertical="center" wrapText="1" readingOrder="2"/>
    </xf>
    <xf numFmtId="0" fontId="7" fillId="0" borderId="0" xfId="0" applyFont="1" applyFill="1" applyAlignment="1">
      <alignment horizontal="right" vertical="center" readingOrder="2"/>
    </xf>
    <xf numFmtId="0" fontId="5" fillId="0" borderId="0" xfId="0" applyFont="1" applyFill="1" applyAlignment="1">
      <alignment horizontal="right" vertical="center" readingOrder="2"/>
    </xf>
    <xf numFmtId="166" fontId="7" fillId="0" borderId="0" xfId="1" applyNumberFormat="1" applyFont="1" applyFill="1" applyAlignment="1">
      <alignment horizontal="right" vertical="center" readingOrder="2"/>
    </xf>
    <xf numFmtId="170" fontId="11" fillId="0" borderId="4" xfId="0" applyNumberFormat="1" applyFont="1" applyFill="1" applyBorder="1" applyAlignment="1">
      <alignment vertical="center" wrapText="1" readingOrder="2"/>
    </xf>
    <xf numFmtId="0" fontId="6" fillId="0" borderId="0" xfId="1" applyFont="1" applyFill="1" applyAlignment="1">
      <alignment horizontal="right" vertical="center" readingOrder="2"/>
    </xf>
    <xf numFmtId="170" fontId="11" fillId="0" borderId="0" xfId="0" applyNumberFormat="1" applyFont="1" applyFill="1" applyBorder="1" applyAlignment="1">
      <alignment vertical="center" wrapText="1" readingOrder="2"/>
    </xf>
    <xf numFmtId="170" fontId="11" fillId="0" borderId="0" xfId="0" applyNumberFormat="1" applyFont="1" applyFill="1" applyAlignment="1">
      <alignment vertical="center" wrapText="1" readingOrder="2"/>
    </xf>
    <xf numFmtId="170" fontId="11" fillId="0" borderId="3" xfId="0" applyNumberFormat="1" applyFont="1" applyFill="1" applyBorder="1" applyAlignment="1">
      <alignment vertical="center" wrapText="1" readingOrder="2"/>
    </xf>
    <xf numFmtId="4" fontId="7" fillId="0" borderId="0" xfId="2" applyNumberFormat="1" applyFont="1" applyFill="1" applyAlignment="1">
      <alignment vertical="center" readingOrder="2"/>
    </xf>
    <xf numFmtId="170" fontId="11" fillId="0" borderId="1" xfId="0" applyNumberFormat="1" applyFont="1" applyFill="1" applyBorder="1" applyAlignment="1">
      <alignment vertical="center" wrapText="1" readingOrder="2"/>
    </xf>
    <xf numFmtId="0" fontId="5" fillId="0" borderId="13" xfId="1" applyFont="1" applyBorder="1" applyAlignment="1">
      <alignment vertical="center" readingOrder="2"/>
    </xf>
    <xf numFmtId="170" fontId="5" fillId="0" borderId="2" xfId="1" applyNumberFormat="1" applyFont="1" applyFill="1" applyBorder="1" applyAlignment="1">
      <alignment horizontal="right" vertical="center" readingOrder="2"/>
    </xf>
    <xf numFmtId="0" fontId="5" fillId="0" borderId="7" xfId="1" applyFont="1" applyBorder="1" applyAlignment="1">
      <alignment horizontal="right" vertical="center" readingOrder="2"/>
    </xf>
    <xf numFmtId="0" fontId="5" fillId="0" borderId="9" xfId="1" applyFont="1" applyBorder="1" applyAlignment="1">
      <alignment horizontal="right" vertical="center" readingOrder="2"/>
    </xf>
    <xf numFmtId="170" fontId="7" fillId="0" borderId="10" xfId="1" applyNumberFormat="1" applyFont="1" applyBorder="1" applyAlignment="1">
      <alignment horizontal="right" vertical="center" readingOrder="2"/>
    </xf>
    <xf numFmtId="170" fontId="11" fillId="0" borderId="6" xfId="0" applyNumberFormat="1" applyFont="1" applyBorder="1" applyAlignment="1">
      <alignment vertical="center" wrapText="1" readingOrder="2"/>
    </xf>
    <xf numFmtId="0" fontId="5" fillId="0" borderId="0" xfId="2" applyFont="1" applyFill="1" applyAlignment="1">
      <alignment wrapText="1" readingOrder="2"/>
    </xf>
    <xf numFmtId="170" fontId="7" fillId="0" borderId="1" xfId="0" applyNumberFormat="1" applyFont="1" applyFill="1" applyBorder="1" applyAlignment="1">
      <alignment horizontal="right" vertical="center" readingOrder="2"/>
    </xf>
    <xf numFmtId="170" fontId="11" fillId="0" borderId="2" xfId="0" applyNumberFormat="1" applyFont="1" applyBorder="1" applyAlignment="1">
      <alignment vertical="center" wrapText="1" readingOrder="2"/>
    </xf>
    <xf numFmtId="0" fontId="1" fillId="0" borderId="0" xfId="0" applyFont="1" applyAlignment="1">
      <alignment horizontal="right" vertical="center" readingOrder="2"/>
    </xf>
    <xf numFmtId="170" fontId="7" fillId="0" borderId="4" xfId="1" applyNumberFormat="1" applyFont="1" applyFill="1" applyBorder="1" applyAlignment="1">
      <alignment horizontal="right" vertical="center" readingOrder="2"/>
    </xf>
    <xf numFmtId="170" fontId="12" fillId="0" borderId="1" xfId="0" applyNumberFormat="1" applyFont="1" applyFill="1" applyBorder="1" applyAlignment="1">
      <alignment horizontal="right" vertical="center" readingOrder="2"/>
    </xf>
    <xf numFmtId="3" fontId="11" fillId="0" borderId="4" xfId="0" applyNumberFormat="1" applyFont="1" applyFill="1" applyBorder="1" applyAlignment="1">
      <alignment vertical="center" wrapText="1" readingOrder="2"/>
    </xf>
    <xf numFmtId="0" fontId="2" fillId="0" borderId="0" xfId="1" applyFont="1" applyFill="1" applyAlignment="1">
      <alignment horizontal="right" vertical="center" readingOrder="2"/>
    </xf>
    <xf numFmtId="3" fontId="11" fillId="0" borderId="0" xfId="0" applyNumberFormat="1" applyFont="1" applyFill="1" applyBorder="1" applyAlignment="1">
      <alignment vertical="center" wrapText="1" readingOrder="2"/>
    </xf>
    <xf numFmtId="0" fontId="2" fillId="0" borderId="0" xfId="0" applyFont="1"/>
    <xf numFmtId="170" fontId="10" fillId="0" borderId="2" xfId="0" applyNumberFormat="1" applyFont="1" applyBorder="1" applyAlignment="1">
      <alignment vertical="center" wrapText="1" readingOrder="2"/>
    </xf>
    <xf numFmtId="3" fontId="2" fillId="0" borderId="0" xfId="1" applyNumberFormat="1" applyFont="1" applyFill="1" applyAlignment="1">
      <alignment horizontal="right" vertical="center" readingOrder="2"/>
    </xf>
    <xf numFmtId="0" fontId="2" fillId="0" borderId="0" xfId="1" applyFont="1" applyAlignment="1">
      <alignment vertical="center" readingOrder="2"/>
    </xf>
    <xf numFmtId="170" fontId="13" fillId="0" borderId="3" xfId="0" applyNumberFormat="1" applyFont="1" applyFill="1" applyBorder="1" applyAlignment="1">
      <alignment horizontal="right" vertical="center" readingOrder="2"/>
    </xf>
    <xf numFmtId="170" fontId="7" fillId="0" borderId="1" xfId="1" applyNumberFormat="1" applyFont="1" applyFill="1" applyBorder="1" applyAlignment="1">
      <alignment horizontal="right" vertical="center" readingOrder="2"/>
    </xf>
    <xf numFmtId="170" fontId="16" fillId="0" borderId="0" xfId="1" applyNumberFormat="1" applyFont="1" applyFill="1" applyBorder="1" applyAlignment="1">
      <alignment horizontal="left" vertical="center" indent="2" readingOrder="1"/>
    </xf>
    <xf numFmtId="0" fontId="5" fillId="0" borderId="0" xfId="1" applyFont="1" applyFill="1" applyBorder="1" applyAlignment="1">
      <alignment vertical="center" readingOrder="2"/>
    </xf>
    <xf numFmtId="0" fontId="5" fillId="0" borderId="0" xfId="0" applyFont="1" applyFill="1" applyBorder="1" applyAlignment="1">
      <alignment horizontal="right" vertical="center" readingOrder="2"/>
    </xf>
    <xf numFmtId="0" fontId="10" fillId="0" borderId="0" xfId="0" applyFont="1" applyFill="1" applyBorder="1" applyAlignment="1">
      <alignment horizontal="center" vertical="center" wrapText="1" readingOrder="2"/>
    </xf>
    <xf numFmtId="0" fontId="15" fillId="0" borderId="0" xfId="0" applyFont="1" applyFill="1" applyBorder="1" applyAlignment="1">
      <alignment horizontal="right"/>
    </xf>
    <xf numFmtId="170" fontId="5" fillId="0" borderId="0" xfId="1" applyNumberFormat="1" applyFont="1" applyFill="1" applyBorder="1" applyAlignment="1">
      <alignment vertical="center" readingOrder="2"/>
    </xf>
    <xf numFmtId="170" fontId="2" fillId="0" borderId="0" xfId="0" applyNumberFormat="1" applyFont="1" applyFill="1" applyAlignment="1">
      <alignment horizontal="right" vertical="center" readingOrder="2"/>
    </xf>
    <xf numFmtId="164" fontId="2" fillId="0" borderId="0" xfId="6" applyFont="1" applyFill="1" applyBorder="1" applyAlignment="1">
      <alignment horizontal="right"/>
    </xf>
    <xf numFmtId="0" fontId="18" fillId="0" borderId="0" xfId="0" applyFont="1" applyFill="1" applyBorder="1" applyAlignment="1">
      <alignment horizontal="center"/>
    </xf>
    <xf numFmtId="0" fontId="18" fillId="0" borderId="0" xfId="0" applyFont="1" applyFill="1" applyBorder="1" applyAlignment="1">
      <alignment horizontal="right"/>
    </xf>
    <xf numFmtId="164" fontId="2" fillId="0" borderId="0" xfId="6" applyFont="1" applyFill="1" applyBorder="1" applyAlignment="1"/>
    <xf numFmtId="164" fontId="18" fillId="0" borderId="0" xfId="6" applyFont="1" applyFill="1" applyBorder="1" applyAlignment="1">
      <alignment horizontal="center"/>
    </xf>
    <xf numFmtId="0" fontId="19" fillId="3" borderId="0" xfId="0" applyFont="1" applyFill="1" applyAlignment="1">
      <alignment horizontal="left"/>
    </xf>
    <xf numFmtId="0" fontId="16" fillId="0" borderId="0" xfId="1" applyFont="1" applyFill="1" applyAlignment="1">
      <alignment horizontal="center" vertical="center"/>
    </xf>
    <xf numFmtId="172" fontId="7" fillId="0" borderId="0" xfId="6" applyNumberFormat="1" applyFont="1" applyAlignment="1">
      <alignment horizontal="center" vertical="center" readingOrder="2"/>
    </xf>
    <xf numFmtId="172" fontId="7" fillId="0" borderId="0" xfId="6" applyNumberFormat="1" applyFont="1" applyAlignment="1">
      <alignment vertical="center" readingOrder="2"/>
    </xf>
    <xf numFmtId="0" fontId="5" fillId="0" borderId="0" xfId="1" applyFont="1" applyFill="1" applyAlignment="1">
      <alignment vertical="center" readingOrder="2"/>
    </xf>
    <xf numFmtId="0" fontId="10" fillId="0" borderId="0" xfId="0" applyFont="1" applyFill="1" applyAlignment="1">
      <alignment horizontal="justify" vertical="center" readingOrder="2"/>
    </xf>
    <xf numFmtId="0" fontId="5" fillId="0" borderId="0" xfId="1" applyFont="1" applyFill="1" applyAlignment="1">
      <alignment horizontal="right" vertical="center" readingOrder="2"/>
    </xf>
    <xf numFmtId="0" fontId="10" fillId="0" borderId="0" xfId="0" applyFont="1" applyFill="1" applyAlignment="1">
      <alignment horizontal="justify" vertical="center" wrapText="1" readingOrder="2"/>
    </xf>
    <xf numFmtId="4" fontId="5" fillId="0" borderId="0" xfId="1" applyNumberFormat="1" applyFont="1" applyAlignment="1">
      <alignment vertical="center" readingOrder="2"/>
    </xf>
    <xf numFmtId="0" fontId="16" fillId="0" borderId="0" xfId="1" applyFont="1" applyFill="1" applyAlignment="1">
      <alignment vertical="center" readingOrder="2"/>
    </xf>
    <xf numFmtId="0" fontId="7" fillId="0" borderId="2" xfId="1" applyFont="1" applyFill="1" applyBorder="1" applyAlignment="1">
      <alignment horizontal="right" vertical="center" readingOrder="2"/>
    </xf>
    <xf numFmtId="0" fontId="7" fillId="0" borderId="0" xfId="1" applyFont="1" applyFill="1" applyBorder="1" applyAlignment="1">
      <alignment horizontal="right" vertical="center" readingOrder="2"/>
    </xf>
    <xf numFmtId="37" fontId="7" fillId="0" borderId="0" xfId="1" applyNumberFormat="1" applyFont="1" applyFill="1" applyAlignment="1">
      <alignment horizontal="right" vertical="center" readingOrder="2"/>
    </xf>
    <xf numFmtId="170" fontId="10" fillId="0" borderId="2" xfId="0" applyNumberFormat="1" applyFont="1" applyFill="1" applyBorder="1" applyAlignment="1">
      <alignment vertical="center" wrapText="1" readingOrder="2"/>
    </xf>
    <xf numFmtId="0" fontId="10" fillId="0" borderId="3" xfId="0" applyFont="1" applyFill="1" applyBorder="1" applyAlignment="1">
      <alignment horizontal="center" vertical="center" wrapText="1" readingOrder="2"/>
    </xf>
    <xf numFmtId="0" fontId="10" fillId="0" borderId="0" xfId="0" applyFont="1" applyFill="1" applyAlignment="1">
      <alignment horizontal="center" vertical="center" wrapText="1" readingOrder="2"/>
    </xf>
    <xf numFmtId="170" fontId="10" fillId="0" borderId="6" xfId="0" applyNumberFormat="1" applyFont="1" applyFill="1" applyBorder="1" applyAlignment="1">
      <alignment vertical="center" wrapText="1" readingOrder="2"/>
    </xf>
    <xf numFmtId="0" fontId="5" fillId="0" borderId="0" xfId="1" applyFont="1" applyFill="1" applyAlignment="1">
      <alignment vertical="center"/>
    </xf>
    <xf numFmtId="170" fontId="10" fillId="0" borderId="0" xfId="0" applyNumberFormat="1" applyFont="1" applyFill="1" applyAlignment="1">
      <alignment horizontal="right" vertical="center" wrapText="1" readingOrder="2"/>
    </xf>
    <xf numFmtId="0" fontId="5" fillId="0" borderId="0" xfId="1" applyFont="1" applyFill="1" applyBorder="1" applyAlignment="1">
      <alignment horizontal="right" vertical="center" readingOrder="2"/>
    </xf>
    <xf numFmtId="0" fontId="5" fillId="0" borderId="3" xfId="1" applyFont="1" applyFill="1" applyBorder="1" applyAlignment="1">
      <alignment vertical="center" readingOrder="2"/>
    </xf>
    <xf numFmtId="170" fontId="11" fillId="0" borderId="6" xfId="0" applyNumberFormat="1" applyFont="1" applyFill="1" applyBorder="1" applyAlignment="1">
      <alignment vertical="center" wrapText="1" readingOrder="2"/>
    </xf>
    <xf numFmtId="170" fontId="11" fillId="0" borderId="2" xfId="0" applyNumberFormat="1" applyFont="1" applyFill="1" applyBorder="1" applyAlignment="1">
      <alignment vertical="center" wrapText="1" readingOrder="2"/>
    </xf>
    <xf numFmtId="0" fontId="5" fillId="0" borderId="0" xfId="1" applyFont="1" applyFill="1" applyAlignment="1">
      <alignment horizontal="right" vertical="center" wrapText="1" readingOrder="2"/>
    </xf>
    <xf numFmtId="0" fontId="5" fillId="0" borderId="3" xfId="1" applyFont="1" applyFill="1" applyBorder="1" applyAlignment="1">
      <alignment horizontal="right" vertical="center" wrapText="1" readingOrder="2"/>
    </xf>
    <xf numFmtId="0" fontId="2" fillId="0" borderId="0" xfId="1" applyFont="1" applyFill="1" applyAlignment="1">
      <alignment vertical="center" readingOrder="2"/>
    </xf>
    <xf numFmtId="170" fontId="1" fillId="0" borderId="4" xfId="1" applyNumberFormat="1" applyFont="1" applyFill="1" applyBorder="1" applyAlignment="1">
      <alignment horizontal="right" vertical="center" readingOrder="2"/>
    </xf>
    <xf numFmtId="170" fontId="10" fillId="0" borderId="15" xfId="0" applyNumberFormat="1" applyFont="1" applyFill="1" applyBorder="1" applyAlignment="1">
      <alignment vertical="center" wrapText="1" readingOrder="2"/>
    </xf>
    <xf numFmtId="0" fontId="10" fillId="0" borderId="0" xfId="0" applyFont="1" applyFill="1" applyAlignment="1">
      <alignment horizontal="right" vertical="center" wrapText="1" readingOrder="2"/>
    </xf>
    <xf numFmtId="0" fontId="7" fillId="0" borderId="0" xfId="1" applyFont="1" applyFill="1" applyBorder="1" applyAlignment="1">
      <alignment vertical="center" readingOrder="2"/>
    </xf>
    <xf numFmtId="0" fontId="7" fillId="0" borderId="3" xfId="1" applyFont="1" applyFill="1" applyBorder="1" applyAlignment="1">
      <alignment horizontal="right" vertical="center" readingOrder="2"/>
    </xf>
    <xf numFmtId="170" fontId="11" fillId="0" borderId="0" xfId="0" applyNumberFormat="1" applyFont="1" applyFill="1" applyBorder="1" applyAlignment="1">
      <alignment horizontal="center" vertical="center" wrapText="1" readingOrder="2"/>
    </xf>
    <xf numFmtId="0" fontId="7" fillId="0" borderId="0" xfId="2" applyFont="1" applyFill="1" applyAlignment="1">
      <alignment vertical="center" wrapText="1" readingOrder="2"/>
    </xf>
    <xf numFmtId="165" fontId="5" fillId="0" borderId="3" xfId="1" applyNumberFormat="1" applyFont="1" applyFill="1" applyBorder="1" applyAlignment="1">
      <alignment vertical="center" readingOrder="2"/>
    </xf>
    <xf numFmtId="0" fontId="19" fillId="3" borderId="0" xfId="0" applyFont="1" applyFill="1" applyAlignment="1">
      <alignment horizontal="right"/>
    </xf>
    <xf numFmtId="0" fontId="6" fillId="0" borderId="0" xfId="0" applyFont="1" applyAlignment="1">
      <alignment vertical="center" readingOrder="2"/>
    </xf>
    <xf numFmtId="0" fontId="8" fillId="0" borderId="0" xfId="0" applyFont="1" applyAlignment="1">
      <alignment vertical="center" readingOrder="2"/>
    </xf>
    <xf numFmtId="0" fontId="7" fillId="0" borderId="0" xfId="0" applyFont="1" applyBorder="1" applyAlignment="1">
      <alignment horizontal="right" vertical="center" readingOrder="2"/>
    </xf>
    <xf numFmtId="0" fontId="6" fillId="0" borderId="0" xfId="0" applyFont="1" applyAlignment="1">
      <alignment vertical="center"/>
    </xf>
    <xf numFmtId="0" fontId="5" fillId="0" borderId="0" xfId="0" applyFont="1" applyAlignment="1">
      <alignment vertical="center"/>
    </xf>
    <xf numFmtId="0" fontId="6" fillId="0" borderId="0" xfId="0" applyFont="1" applyAlignment="1">
      <alignment horizontal="right" vertical="center" readingOrder="2"/>
    </xf>
    <xf numFmtId="0" fontId="5" fillId="0" borderId="0" xfId="0" applyFont="1" applyAlignment="1">
      <alignment horizontal="right"/>
    </xf>
    <xf numFmtId="0" fontId="5" fillId="0" borderId="0" xfId="0" applyFont="1" applyAlignment="1">
      <alignment horizontal="right" vertical="center"/>
    </xf>
    <xf numFmtId="0" fontId="7" fillId="0" borderId="0" xfId="0" applyFont="1" applyBorder="1" applyAlignment="1">
      <alignment horizontal="right" vertical="center"/>
    </xf>
    <xf numFmtId="0" fontId="5" fillId="0" borderId="0" xfId="0" applyFont="1" applyAlignment="1">
      <alignment horizontal="right" vertical="top" readingOrder="2"/>
    </xf>
    <xf numFmtId="0" fontId="5" fillId="0" borderId="0" xfId="0" applyFont="1" applyAlignment="1">
      <alignment horizontal="right" vertical="top"/>
    </xf>
    <xf numFmtId="0" fontId="7" fillId="0" borderId="0" xfId="0" applyFont="1" applyAlignment="1">
      <alignment horizontal="right" vertical="center" readingOrder="2"/>
    </xf>
    <xf numFmtId="4" fontId="5" fillId="0" borderId="0" xfId="0" applyNumberFormat="1" applyFont="1" applyAlignment="1">
      <alignment horizontal="right" vertical="center"/>
    </xf>
    <xf numFmtId="0" fontId="7" fillId="0" borderId="0" xfId="0" applyFont="1" applyBorder="1" applyAlignment="1">
      <alignment vertical="center" readingOrder="2"/>
    </xf>
    <xf numFmtId="9" fontId="18" fillId="0" borderId="0" xfId="0" applyNumberFormat="1" applyFont="1" applyFill="1" applyBorder="1" applyAlignment="1">
      <alignment horizontal="center"/>
    </xf>
    <xf numFmtId="0" fontId="2" fillId="0" borderId="0" xfId="0" applyFont="1" applyAlignment="1">
      <alignment horizontal="right" vertical="center"/>
    </xf>
    <xf numFmtId="0" fontId="8" fillId="0" borderId="0" xfId="0" applyFont="1" applyAlignment="1">
      <alignment horizontal="right" vertical="center" readingOrder="2"/>
    </xf>
    <xf numFmtId="0" fontId="8" fillId="0" borderId="0" xfId="0" applyFont="1" applyFill="1" applyAlignment="1">
      <alignment horizontal="right" vertical="center" readingOrder="2"/>
    </xf>
    <xf numFmtId="164" fontId="18" fillId="0" borderId="0" xfId="0" applyNumberFormat="1" applyFont="1" applyFill="1" applyBorder="1" applyAlignment="1"/>
    <xf numFmtId="0" fontId="5" fillId="0" borderId="0" xfId="1" applyNumberFormat="1" applyFont="1" applyAlignment="1">
      <alignment vertical="center" wrapText="1" readingOrder="2"/>
    </xf>
    <xf numFmtId="171" fontId="6" fillId="0" borderId="0" xfId="0" applyNumberFormat="1" applyFont="1" applyFill="1" applyAlignment="1">
      <alignment horizontal="right" vertical="center" readingOrder="2"/>
    </xf>
    <xf numFmtId="0" fontId="6" fillId="0" borderId="0" xfId="0" applyFont="1" applyFill="1" applyAlignment="1">
      <alignment horizontal="right" vertical="center" readingOrder="2"/>
    </xf>
    <xf numFmtId="3" fontId="5" fillId="0" borderId="0" xfId="0" applyNumberFormat="1" applyFont="1" applyFill="1" applyBorder="1" applyAlignment="1">
      <alignment horizontal="center" vertical="center" readingOrder="2"/>
    </xf>
    <xf numFmtId="0" fontId="17" fillId="0" borderId="12" xfId="0" applyFont="1" applyFill="1" applyBorder="1" applyAlignment="1">
      <alignment horizontal="left" vertical="center"/>
    </xf>
    <xf numFmtId="0" fontId="21" fillId="0" borderId="12" xfId="0" applyFont="1" applyFill="1" applyBorder="1" applyAlignment="1">
      <alignment horizontal="left" vertical="center"/>
    </xf>
    <xf numFmtId="0" fontId="21" fillId="0" borderId="12" xfId="0" applyFont="1" applyFill="1" applyBorder="1" applyAlignment="1">
      <alignment horizontal="right" vertical="center"/>
    </xf>
    <xf numFmtId="0" fontId="21" fillId="0" borderId="0" xfId="0" applyFont="1" applyFill="1"/>
    <xf numFmtId="0" fontId="21" fillId="0" borderId="0" xfId="0" applyFont="1" applyFill="1" applyAlignment="1">
      <alignment horizontal="right"/>
    </xf>
    <xf numFmtId="4" fontId="21" fillId="0" borderId="12" xfId="0" applyNumberFormat="1" applyFont="1" applyFill="1" applyBorder="1" applyAlignment="1">
      <alignment horizontal="right" vertical="center"/>
    </xf>
    <xf numFmtId="164" fontId="21" fillId="0" borderId="12" xfId="6" applyFont="1" applyFill="1" applyBorder="1" applyAlignment="1" applyProtection="1">
      <alignment horizontal="right" vertical="center"/>
    </xf>
    <xf numFmtId="1" fontId="21" fillId="0" borderId="0" xfId="0" applyNumberFormat="1" applyFont="1" applyFill="1"/>
    <xf numFmtId="4" fontId="21" fillId="0" borderId="0" xfId="0" applyNumberFormat="1" applyFont="1" applyFill="1" applyBorder="1" applyAlignment="1">
      <alignment horizontal="right"/>
    </xf>
    <xf numFmtId="164" fontId="21" fillId="0" borderId="0" xfId="6" applyFont="1" applyFill="1" applyAlignment="1">
      <alignment horizontal="right"/>
    </xf>
    <xf numFmtId="4" fontId="17" fillId="0" borderId="12" xfId="0" applyNumberFormat="1" applyFont="1" applyFill="1" applyBorder="1" applyAlignment="1">
      <alignment horizontal="right" vertical="center"/>
    </xf>
    <xf numFmtId="3" fontId="21" fillId="0" borderId="12" xfId="0" applyNumberFormat="1" applyFont="1" applyFill="1" applyBorder="1" applyAlignment="1">
      <alignment horizontal="right" vertical="center"/>
    </xf>
    <xf numFmtId="3" fontId="21" fillId="0" borderId="0" xfId="0" applyNumberFormat="1" applyFont="1" applyFill="1" applyAlignment="1">
      <alignment horizontal="right"/>
    </xf>
    <xf numFmtId="0" fontId="2" fillId="0" borderId="0" xfId="0" applyFont="1" applyFill="1" applyBorder="1"/>
    <xf numFmtId="3" fontId="7" fillId="0" borderId="0" xfId="0" applyNumberFormat="1" applyFont="1" applyBorder="1" applyAlignment="1">
      <alignment horizontal="center" vertical="center" wrapText="1" readingOrder="2"/>
    </xf>
    <xf numFmtId="0" fontId="2" fillId="0" borderId="0" xfId="0" applyFont="1" applyAlignment="1">
      <alignment horizontal="center" vertical="center" wrapText="1"/>
    </xf>
    <xf numFmtId="0" fontId="23" fillId="0" borderId="12" xfId="0" applyFont="1" applyFill="1" applyBorder="1" applyAlignment="1">
      <alignment horizontal="right" vertical="center"/>
    </xf>
    <xf numFmtId="4" fontId="7" fillId="0" borderId="0" xfId="1" applyNumberFormat="1" applyFont="1" applyBorder="1" applyAlignment="1">
      <alignment horizontal="right" vertical="center" readingOrder="2"/>
    </xf>
    <xf numFmtId="4" fontId="7" fillId="0" borderId="3" xfId="1" applyNumberFormat="1" applyFont="1" applyBorder="1" applyAlignment="1">
      <alignment horizontal="right" vertical="center" readingOrder="2"/>
    </xf>
    <xf numFmtId="4" fontId="7" fillId="0" borderId="0" xfId="1" applyNumberFormat="1" applyFont="1" applyAlignment="1">
      <alignment horizontal="center" vertical="center" readingOrder="2"/>
    </xf>
    <xf numFmtId="4" fontId="7" fillId="0" borderId="3" xfId="1" applyNumberFormat="1" applyFont="1" applyBorder="1" applyAlignment="1">
      <alignment horizontal="center" vertical="center" wrapText="1" readingOrder="2"/>
    </xf>
    <xf numFmtId="4" fontId="7" fillId="0" borderId="2" xfId="1" applyNumberFormat="1" applyFont="1" applyFill="1" applyBorder="1" applyAlignment="1">
      <alignment horizontal="right" vertical="center" readingOrder="2"/>
    </xf>
    <xf numFmtId="4" fontId="5" fillId="0" borderId="0" xfId="0" applyNumberFormat="1" applyFont="1" applyFill="1" applyAlignment="1">
      <alignment horizontal="right" vertical="center" readingOrder="2"/>
    </xf>
    <xf numFmtId="4" fontId="2" fillId="0" borderId="0" xfId="0" applyNumberFormat="1" applyFont="1" applyFill="1" applyAlignment="1">
      <alignment horizontal="right" vertical="center" readingOrder="2"/>
    </xf>
    <xf numFmtId="4" fontId="5" fillId="0" borderId="3" xfId="0" applyNumberFormat="1" applyFont="1" applyFill="1" applyBorder="1" applyAlignment="1">
      <alignment horizontal="right" vertical="center" readingOrder="2"/>
    </xf>
    <xf numFmtId="4" fontId="7" fillId="0" borderId="4" xfId="0" applyNumberFormat="1" applyFont="1" applyFill="1" applyBorder="1" applyAlignment="1">
      <alignment horizontal="right" vertical="center" readingOrder="2"/>
    </xf>
    <xf numFmtId="4" fontId="5" fillId="0" borderId="0" xfId="1" applyNumberFormat="1" applyFont="1" applyFill="1" applyAlignment="1">
      <alignment horizontal="right" vertical="center" readingOrder="2"/>
    </xf>
    <xf numFmtId="4" fontId="7" fillId="0" borderId="0" xfId="0" applyNumberFormat="1" applyFont="1" applyFill="1" applyAlignment="1">
      <alignment horizontal="right" vertical="center" readingOrder="2"/>
    </xf>
    <xf numFmtId="4" fontId="7" fillId="0" borderId="4" xfId="1" applyNumberFormat="1" applyFont="1" applyFill="1" applyBorder="1" applyAlignment="1">
      <alignment horizontal="right" vertical="center" readingOrder="2"/>
    </xf>
    <xf numFmtId="4" fontId="7" fillId="0" borderId="0" xfId="0" applyNumberFormat="1" applyFont="1" applyFill="1" applyBorder="1" applyAlignment="1">
      <alignment horizontal="right" vertical="center" readingOrder="2"/>
    </xf>
    <xf numFmtId="4" fontId="13" fillId="0" borderId="3" xfId="0" applyNumberFormat="1" applyFont="1" applyFill="1" applyBorder="1" applyAlignment="1">
      <alignment horizontal="right" vertical="center" readingOrder="2"/>
    </xf>
    <xf numFmtId="4" fontId="7" fillId="0" borderId="1" xfId="1" applyNumberFormat="1" applyFont="1" applyFill="1" applyBorder="1" applyAlignment="1">
      <alignment horizontal="right" vertical="center" readingOrder="2"/>
    </xf>
    <xf numFmtId="4" fontId="12" fillId="0" borderId="1" xfId="0" applyNumberFormat="1" applyFont="1" applyFill="1" applyBorder="1" applyAlignment="1">
      <alignment horizontal="right" vertical="center" readingOrder="2"/>
    </xf>
    <xf numFmtId="4" fontId="7" fillId="0" borderId="5" xfId="0" applyNumberFormat="1" applyFont="1" applyFill="1" applyBorder="1" applyAlignment="1">
      <alignment horizontal="right" vertical="center" readingOrder="2"/>
    </xf>
    <xf numFmtId="4" fontId="5" fillId="0" borderId="0" xfId="1" applyNumberFormat="1" applyFont="1" applyAlignment="1">
      <alignment horizontal="right" vertical="center" readingOrder="2"/>
    </xf>
    <xf numFmtId="4" fontId="5" fillId="0" borderId="3" xfId="1" applyNumberFormat="1" applyFont="1" applyBorder="1" applyAlignment="1">
      <alignment horizontal="right" vertical="center" readingOrder="2"/>
    </xf>
    <xf numFmtId="0" fontId="7" fillId="0" borderId="0" xfId="1" applyFont="1" applyAlignment="1">
      <alignment vertical="center"/>
    </xf>
    <xf numFmtId="170" fontId="7" fillId="0" borderId="0" xfId="1" applyNumberFormat="1" applyFont="1" applyAlignment="1">
      <alignment vertical="center"/>
    </xf>
    <xf numFmtId="170" fontId="24" fillId="0" borderId="0" xfId="1" applyNumberFormat="1" applyFont="1" applyAlignment="1">
      <alignment vertical="center"/>
    </xf>
    <xf numFmtId="170" fontId="24" fillId="0" borderId="0" xfId="1" applyNumberFormat="1" applyFont="1" applyFill="1" applyAlignment="1">
      <alignment vertical="center"/>
    </xf>
    <xf numFmtId="170" fontId="7" fillId="0" borderId="0" xfId="1" applyNumberFormat="1" applyFont="1" applyFill="1" applyAlignment="1">
      <alignment vertical="center"/>
    </xf>
    <xf numFmtId="0" fontId="25" fillId="0" borderId="12" xfId="0" applyFont="1" applyFill="1" applyBorder="1" applyAlignment="1">
      <alignment horizontal="right" vertical="center"/>
    </xf>
    <xf numFmtId="3" fontId="5" fillId="0" borderId="0" xfId="1" applyNumberFormat="1" applyFont="1" applyAlignment="1">
      <alignment vertical="center" readingOrder="2"/>
    </xf>
    <xf numFmtId="0" fontId="21" fillId="2" borderId="12" xfId="0" applyFont="1" applyFill="1" applyBorder="1" applyAlignment="1">
      <alignment horizontal="left" vertical="center"/>
    </xf>
    <xf numFmtId="0" fontId="22" fillId="4" borderId="12" xfId="0" applyFont="1" applyFill="1" applyBorder="1" applyAlignment="1">
      <alignment vertical="center"/>
    </xf>
    <xf numFmtId="3" fontId="22" fillId="4" borderId="12" xfId="0" applyNumberFormat="1" applyFont="1" applyFill="1" applyBorder="1" applyAlignment="1">
      <alignment horizontal="right" vertical="center"/>
    </xf>
    <xf numFmtId="0" fontId="21" fillId="4" borderId="12" xfId="0" applyFont="1" applyFill="1" applyBorder="1" applyAlignment="1">
      <alignment vertical="center"/>
    </xf>
    <xf numFmtId="3" fontId="21" fillId="4" borderId="12" xfId="0" applyNumberFormat="1" applyFont="1" applyFill="1" applyBorder="1" applyAlignment="1">
      <alignment horizontal="right" vertical="center"/>
    </xf>
    <xf numFmtId="164" fontId="21" fillId="4" borderId="12" xfId="6" applyFont="1" applyFill="1" applyBorder="1" applyAlignment="1">
      <alignment horizontal="right" vertical="center"/>
    </xf>
    <xf numFmtId="0" fontId="19" fillId="4" borderId="12" xfId="0" applyFont="1" applyFill="1" applyBorder="1" applyAlignment="1">
      <alignment horizontal="right" vertical="center"/>
    </xf>
    <xf numFmtId="3" fontId="19" fillId="4" borderId="12" xfId="0" applyNumberFormat="1" applyFont="1" applyFill="1" applyBorder="1" applyAlignment="1">
      <alignment horizontal="right" vertical="center"/>
    </xf>
    <xf numFmtId="164" fontId="19" fillId="4" borderId="12" xfId="6" applyFont="1" applyFill="1" applyBorder="1" applyAlignment="1" applyProtection="1">
      <alignment horizontal="right" vertical="center"/>
    </xf>
    <xf numFmtId="170" fontId="13" fillId="0" borderId="2" xfId="0" applyNumberFormat="1" applyFont="1" applyFill="1" applyBorder="1" applyAlignment="1">
      <alignment horizontal="right" vertical="center" readingOrder="2"/>
    </xf>
    <xf numFmtId="3" fontId="5" fillId="0" borderId="0" xfId="0" applyNumberFormat="1" applyFont="1" applyAlignment="1">
      <alignment horizontal="right" vertical="top"/>
    </xf>
    <xf numFmtId="0" fontId="28" fillId="0" borderId="0" xfId="7"/>
    <xf numFmtId="0" fontId="0" fillId="0" borderId="0" xfId="0" applyAlignment="1">
      <alignment horizontal="right"/>
    </xf>
    <xf numFmtId="0" fontId="23" fillId="2" borderId="12" xfId="0" applyFont="1" applyFill="1" applyBorder="1" applyAlignment="1">
      <alignment horizontal="right" vertical="center"/>
    </xf>
    <xf numFmtId="170" fontId="10" fillId="0" borderId="1" xfId="0" applyNumberFormat="1" applyFont="1" applyFill="1" applyBorder="1" applyAlignment="1">
      <alignment vertical="center" wrapText="1" readingOrder="2"/>
    </xf>
    <xf numFmtId="0" fontId="5" fillId="0" borderId="0" xfId="1" applyFont="1" applyFill="1" applyAlignment="1">
      <alignment vertical="justify"/>
    </xf>
    <xf numFmtId="170" fontId="1" fillId="0" borderId="0" xfId="1" applyNumberFormat="1" applyFont="1" applyFill="1" applyBorder="1" applyAlignment="1">
      <alignment horizontal="right" vertical="center" readingOrder="2"/>
    </xf>
    <xf numFmtId="0" fontId="5" fillId="0" borderId="3" xfId="1" applyFont="1" applyBorder="1" applyAlignment="1">
      <alignment horizontal="center" vertical="center" readingOrder="2"/>
    </xf>
    <xf numFmtId="0" fontId="7" fillId="0" borderId="0" xfId="1" applyFont="1" applyBorder="1" applyAlignment="1">
      <alignment horizontal="center" vertical="center" readingOrder="2"/>
    </xf>
    <xf numFmtId="0" fontId="7" fillId="0" borderId="0" xfId="1" applyFont="1" applyAlignment="1">
      <alignment horizontal="center" vertical="center" readingOrder="2"/>
    </xf>
    <xf numFmtId="0" fontId="7" fillId="0" borderId="0" xfId="1" applyFont="1" applyBorder="1" applyAlignment="1">
      <alignment horizontal="right" vertical="center" readingOrder="2"/>
    </xf>
    <xf numFmtId="0" fontId="5" fillId="0" borderId="0" xfId="1" applyFont="1" applyBorder="1" applyAlignment="1">
      <alignment horizontal="right" vertical="center" readingOrder="2"/>
    </xf>
    <xf numFmtId="0" fontId="2" fillId="0" borderId="0" xfId="0" applyFont="1" applyFill="1" applyBorder="1" applyAlignment="1">
      <alignment horizontal="right"/>
    </xf>
    <xf numFmtId="0" fontId="5" fillId="0" borderId="0" xfId="1" applyFont="1" applyFill="1" applyAlignment="1">
      <alignment horizontal="right" vertical="justify" wrapText="1"/>
    </xf>
    <xf numFmtId="0" fontId="11" fillId="0" borderId="0" xfId="0" applyFont="1" applyAlignment="1">
      <alignment horizontal="right" vertical="center" wrapText="1" readingOrder="2"/>
    </xf>
    <xf numFmtId="0" fontId="11" fillId="0" borderId="0" xfId="0" applyFont="1" applyFill="1" applyBorder="1" applyAlignment="1">
      <alignment horizontal="center" vertical="center" wrapText="1" readingOrder="2"/>
    </xf>
    <xf numFmtId="0" fontId="11" fillId="0" borderId="3" xfId="0" applyFont="1" applyFill="1" applyBorder="1" applyAlignment="1">
      <alignment horizontal="center" vertical="center" wrapText="1" readingOrder="2"/>
    </xf>
    <xf numFmtId="0" fontId="11" fillId="0" borderId="3" xfId="0" applyFont="1" applyBorder="1" applyAlignment="1">
      <alignment horizontal="center" vertical="center" wrapText="1" readingOrder="2"/>
    </xf>
    <xf numFmtId="0" fontId="2" fillId="0" borderId="0" xfId="0" applyFont="1" applyFill="1" applyBorder="1" applyAlignment="1">
      <alignment horizontal="right"/>
    </xf>
    <xf numFmtId="0" fontId="17" fillId="0" borderId="0" xfId="0" applyFont="1" applyAlignment="1">
      <alignment horizontal="left"/>
    </xf>
    <xf numFmtId="4" fontId="0" fillId="0" borderId="0" xfId="6" applyNumberFormat="1" applyFont="1" applyAlignment="1">
      <alignment horizontal="right"/>
    </xf>
    <xf numFmtId="173" fontId="17" fillId="0" borderId="0" xfId="6" applyNumberFormat="1" applyFont="1" applyAlignment="1">
      <alignment horizontal="right"/>
    </xf>
    <xf numFmtId="0" fontId="25" fillId="2" borderId="12" xfId="0" applyFont="1" applyFill="1" applyBorder="1" applyAlignment="1">
      <alignment horizontal="right" vertical="center"/>
    </xf>
    <xf numFmtId="0" fontId="2" fillId="0" borderId="0" xfId="0" applyFont="1" applyBorder="1"/>
    <xf numFmtId="0" fontId="8" fillId="0" borderId="0" xfId="0" applyFont="1" applyAlignment="1">
      <alignment horizontal="center"/>
    </xf>
    <xf numFmtId="0" fontId="8" fillId="0" borderId="0" xfId="0" applyFont="1" applyAlignment="1">
      <alignment horizontal="center" vertical="center" wrapText="1"/>
    </xf>
    <xf numFmtId="0" fontId="8" fillId="0" borderId="0" xfId="0" applyFont="1" applyFill="1" applyBorder="1" applyAlignment="1">
      <alignment horizontal="center"/>
    </xf>
    <xf numFmtId="0" fontId="7" fillId="0" borderId="0" xfId="0" applyFont="1" applyAlignment="1">
      <alignment horizontal="right" vertical="center"/>
    </xf>
    <xf numFmtId="0" fontId="5" fillId="0" borderId="0" xfId="0" applyFont="1" applyAlignment="1">
      <alignment horizontal="center" vertical="center" wrapText="1" readingOrder="2"/>
    </xf>
    <xf numFmtId="0" fontId="7" fillId="0" borderId="0" xfId="0" applyFont="1" applyFill="1" applyBorder="1" applyAlignment="1">
      <alignment horizontal="center" vertical="center" readingOrder="2"/>
    </xf>
    <xf numFmtId="0" fontId="5" fillId="0" borderId="0" xfId="0" applyFont="1" applyFill="1" applyBorder="1" applyAlignment="1">
      <alignment horizontal="center" vertical="center" readingOrder="2"/>
    </xf>
    <xf numFmtId="0" fontId="7" fillId="0" borderId="0" xfId="0" applyFont="1" applyBorder="1" applyAlignment="1">
      <alignment vertical="center"/>
    </xf>
    <xf numFmtId="0" fontId="6" fillId="0" borderId="0" xfId="0" applyFont="1" applyBorder="1" applyAlignment="1">
      <alignment vertical="center"/>
    </xf>
    <xf numFmtId="171" fontId="7" fillId="0" borderId="0" xfId="0" applyNumberFormat="1" applyFont="1" applyFill="1" applyBorder="1" applyAlignment="1">
      <alignment horizontal="center" vertical="center" readingOrder="2"/>
    </xf>
    <xf numFmtId="3" fontId="5" fillId="0" borderId="16" xfId="1" applyNumberFormat="1" applyFont="1" applyBorder="1" applyAlignment="1">
      <alignment vertical="center" readingOrder="2"/>
    </xf>
    <xf numFmtId="0" fontId="5" fillId="0" borderId="3" xfId="1" applyFont="1" applyFill="1" applyBorder="1" applyAlignment="1">
      <alignment horizontal="right" vertical="center" readingOrder="2"/>
    </xf>
    <xf numFmtId="0" fontId="5" fillId="0" borderId="0" xfId="1" applyFont="1" applyFill="1" applyBorder="1" applyAlignment="1">
      <alignment horizontal="right" vertical="center" wrapText="1" readingOrder="2"/>
    </xf>
    <xf numFmtId="0" fontId="11" fillId="0" borderId="0" xfId="0" applyFont="1" applyFill="1" applyAlignment="1">
      <alignment horizontal="right" vertical="center" readingOrder="2"/>
    </xf>
    <xf numFmtId="0" fontId="5" fillId="0" borderId="0" xfId="1" applyFont="1" applyFill="1" applyAlignment="1">
      <alignment vertical="justify" wrapText="1"/>
    </xf>
    <xf numFmtId="0" fontId="2" fillId="0" borderId="0" xfId="0" applyFont="1" applyFill="1" applyAlignment="1">
      <alignment horizontal="justify" vertical="center" readingOrder="2"/>
    </xf>
    <xf numFmtId="0" fontId="10" fillId="0" borderId="0" xfId="0" applyFont="1" applyFill="1" applyAlignment="1">
      <alignment horizontal="center" vertical="center" readingOrder="2"/>
    </xf>
    <xf numFmtId="170" fontId="11" fillId="0" borderId="0" xfId="0" applyNumberFormat="1" applyFont="1" applyFill="1" applyBorder="1" applyAlignment="1">
      <alignment horizontal="right" vertical="center" wrapText="1" indent="1" readingOrder="2"/>
    </xf>
    <xf numFmtId="0" fontId="11" fillId="0" borderId="3" xfId="0" applyFont="1" applyFill="1" applyBorder="1" applyAlignment="1">
      <alignment horizontal="center" vertical="center" readingOrder="2"/>
    </xf>
    <xf numFmtId="0" fontId="10" fillId="0" borderId="0" xfId="0" applyFont="1" applyFill="1" applyAlignment="1">
      <alignment vertical="center" readingOrder="2"/>
    </xf>
    <xf numFmtId="0" fontId="10" fillId="0" borderId="0" xfId="0" applyFont="1" applyFill="1" applyAlignment="1">
      <alignment vertical="center" wrapText="1" readingOrder="2"/>
    </xf>
    <xf numFmtId="0" fontId="11" fillId="0" borderId="0" xfId="0" applyFont="1" applyFill="1" applyAlignment="1">
      <alignment vertical="center" wrapText="1" readingOrder="2"/>
    </xf>
    <xf numFmtId="0" fontId="5" fillId="0" borderId="0" xfId="2" applyFont="1" applyFill="1" applyAlignment="1">
      <alignment horizontal="right" vertical="center" readingOrder="2"/>
    </xf>
    <xf numFmtId="0" fontId="7" fillId="0" borderId="0" xfId="2" applyFont="1" applyFill="1" applyAlignment="1">
      <alignment horizontal="right" vertical="center" indent="1" readingOrder="2"/>
    </xf>
    <xf numFmtId="0" fontId="11" fillId="0" borderId="0" xfId="0" applyFont="1" applyFill="1" applyAlignment="1">
      <alignment horizontal="right" vertical="center" wrapText="1" readingOrder="2"/>
    </xf>
    <xf numFmtId="0" fontId="11" fillId="0" borderId="0" xfId="0" applyFont="1" applyFill="1" applyAlignment="1">
      <alignment horizontal="center" vertical="center" wrapText="1" readingOrder="2"/>
    </xf>
    <xf numFmtId="0" fontId="5" fillId="0" borderId="3" xfId="1" applyFont="1" applyFill="1" applyBorder="1" applyAlignment="1">
      <alignment horizontal="right" vertical="center" indent="1" readingOrder="2"/>
    </xf>
    <xf numFmtId="0" fontId="5" fillId="0" borderId="0" xfId="1" applyFont="1" applyFill="1" applyAlignment="1">
      <alignment horizontal="justify" vertical="justify" wrapText="1" readingOrder="2"/>
    </xf>
    <xf numFmtId="3" fontId="25" fillId="0" borderId="12" xfId="0" applyNumberFormat="1" applyFont="1" applyFill="1" applyBorder="1" applyAlignment="1">
      <alignment horizontal="right" vertical="center"/>
    </xf>
    <xf numFmtId="3" fontId="25" fillId="0" borderId="0" xfId="0" applyNumberFormat="1" applyFont="1" applyFill="1" applyAlignment="1">
      <alignment horizontal="right"/>
    </xf>
    <xf numFmtId="0" fontId="0" fillId="0" borderId="0" xfId="0" applyAlignment="1">
      <alignment horizontal="left"/>
    </xf>
    <xf numFmtId="0" fontId="19" fillId="4" borderId="12" xfId="0" applyFont="1" applyFill="1" applyBorder="1" applyAlignment="1">
      <alignment horizontal="left" vertical="center"/>
    </xf>
    <xf numFmtId="0" fontId="25" fillId="0" borderId="12" xfId="0" applyFont="1" applyFill="1" applyBorder="1" applyAlignment="1">
      <alignment horizontal="left" vertical="center"/>
    </xf>
    <xf numFmtId="170" fontId="5" fillId="0" borderId="0" xfId="2" applyNumberFormat="1" applyFont="1" applyFill="1" applyAlignment="1">
      <alignment horizontal="right" vertical="center" readingOrder="2"/>
    </xf>
    <xf numFmtId="170" fontId="2" fillId="0" borderId="0" xfId="1" applyNumberFormat="1" applyFont="1" applyAlignment="1">
      <alignment horizontal="center" vertical="center"/>
    </xf>
    <xf numFmtId="170" fontId="5" fillId="0" borderId="0" xfId="1" applyNumberFormat="1" applyFont="1" applyAlignment="1">
      <alignment horizontal="center" vertical="center"/>
    </xf>
    <xf numFmtId="170" fontId="16" fillId="2" borderId="0" xfId="0" applyNumberFormat="1" applyFont="1" applyFill="1" applyBorder="1" applyAlignment="1">
      <alignment horizontal="right"/>
    </xf>
    <xf numFmtId="0" fontId="25" fillId="5" borderId="12" xfId="0" applyFont="1" applyFill="1" applyBorder="1" applyAlignment="1">
      <alignment horizontal="left" vertical="center"/>
    </xf>
    <xf numFmtId="3" fontId="21" fillId="5" borderId="12" xfId="0" applyNumberFormat="1" applyFont="1" applyFill="1" applyBorder="1" applyAlignment="1">
      <alignment horizontal="right" vertical="center"/>
    </xf>
    <xf numFmtId="170" fontId="5" fillId="0" borderId="0" xfId="0" applyNumberFormat="1" applyFont="1" applyAlignment="1">
      <alignment horizontal="right" vertical="center" readingOrder="2"/>
    </xf>
    <xf numFmtId="170" fontId="7" fillId="0" borderId="2" xfId="0" applyNumberFormat="1" applyFont="1" applyBorder="1" applyAlignment="1">
      <alignment horizontal="right" vertical="center" readingOrder="2"/>
    </xf>
    <xf numFmtId="0" fontId="0" fillId="0" borderId="0" xfId="0" applyAlignment="1">
      <alignment horizontal="left"/>
    </xf>
    <xf numFmtId="0" fontId="7" fillId="0" borderId="0" xfId="1" applyFont="1" applyBorder="1" applyAlignment="1">
      <alignment horizontal="right" vertical="center" readingOrder="2"/>
    </xf>
    <xf numFmtId="170" fontId="5" fillId="6" borderId="0" xfId="0" applyNumberFormat="1" applyFont="1" applyFill="1" applyBorder="1" applyAlignment="1">
      <alignment horizontal="right" vertical="center" readingOrder="2"/>
    </xf>
    <xf numFmtId="0" fontId="11" fillId="0" borderId="0" xfId="0" applyFont="1" applyAlignment="1">
      <alignment horizontal="right" vertical="center" wrapText="1" readingOrder="2"/>
    </xf>
    <xf numFmtId="0" fontId="5" fillId="0" borderId="0" xfId="1" applyFont="1" applyFill="1" applyAlignment="1">
      <alignment vertical="justify" readingOrder="2"/>
    </xf>
    <xf numFmtId="0" fontId="7" fillId="0" borderId="0" xfId="1" applyFont="1" applyBorder="1" applyAlignment="1">
      <alignment horizontal="right" vertical="center" readingOrder="2"/>
    </xf>
    <xf numFmtId="0" fontId="7" fillId="0" borderId="0" xfId="1" applyFont="1" applyBorder="1" applyAlignment="1">
      <alignment horizontal="right" vertical="center" readingOrder="2"/>
    </xf>
    <xf numFmtId="0" fontId="11" fillId="0" borderId="0" xfId="0" applyFont="1" applyAlignment="1">
      <alignment horizontal="right" vertical="center" wrapText="1" readingOrder="2"/>
    </xf>
    <xf numFmtId="0" fontId="7" fillId="0" borderId="0" xfId="1" applyFont="1" applyBorder="1" applyAlignment="1">
      <alignment horizontal="right" vertical="center" readingOrder="2"/>
    </xf>
    <xf numFmtId="0" fontId="5" fillId="0" borderId="0" xfId="1" applyFont="1" applyBorder="1" applyAlignment="1">
      <alignment horizontal="right" vertical="center" readingOrder="2"/>
    </xf>
    <xf numFmtId="0" fontId="5" fillId="0" borderId="0" xfId="1" applyFont="1" applyFill="1" applyAlignment="1">
      <alignment horizontal="right" vertical="justify" wrapText="1"/>
    </xf>
    <xf numFmtId="0" fontId="11" fillId="0" borderId="0" xfId="0" applyFont="1" applyBorder="1" applyAlignment="1">
      <alignment horizontal="right" vertical="center" wrapText="1" readingOrder="2"/>
    </xf>
    <xf numFmtId="0" fontId="11" fillId="0" borderId="0" xfId="0" applyFont="1" applyAlignment="1">
      <alignment horizontal="right" vertical="center" wrapText="1" readingOrder="2"/>
    </xf>
    <xf numFmtId="0" fontId="11" fillId="0" borderId="3" xfId="0" applyFont="1" applyFill="1" applyBorder="1" applyAlignment="1">
      <alignment horizontal="center" vertical="center" wrapText="1" readingOrder="2"/>
    </xf>
    <xf numFmtId="0" fontId="11" fillId="0" borderId="0" xfId="0" applyFont="1" applyAlignment="1">
      <alignment horizontal="right" vertical="center" wrapText="1" readingOrder="2"/>
    </xf>
    <xf numFmtId="0" fontId="7" fillId="0" borderId="0" xfId="1" applyFont="1" applyBorder="1" applyAlignment="1">
      <alignment horizontal="right" vertical="center" readingOrder="2"/>
    </xf>
    <xf numFmtId="0" fontId="5" fillId="0" borderId="0" xfId="1" applyFont="1" applyBorder="1" applyAlignment="1">
      <alignment horizontal="right" vertical="center" readingOrder="2"/>
    </xf>
    <xf numFmtId="0" fontId="11" fillId="0" borderId="0" xfId="0" applyFont="1" applyBorder="1" applyAlignment="1">
      <alignment horizontal="right" vertical="center" wrapText="1" readingOrder="2"/>
    </xf>
    <xf numFmtId="0" fontId="11" fillId="0" borderId="0" xfId="0" applyFont="1" applyAlignment="1">
      <alignment horizontal="right" vertical="center" wrapText="1" readingOrder="2"/>
    </xf>
    <xf numFmtId="0" fontId="11" fillId="0" borderId="0" xfId="0" applyFont="1" applyFill="1" applyBorder="1" applyAlignment="1">
      <alignment horizontal="center" vertical="center" wrapText="1" readingOrder="2"/>
    </xf>
    <xf numFmtId="0" fontId="11" fillId="0" borderId="3" xfId="0" applyFont="1" applyFill="1" applyBorder="1" applyAlignment="1">
      <alignment horizontal="center" vertical="center" wrapText="1" readingOrder="2"/>
    </xf>
    <xf numFmtId="0" fontId="11" fillId="0" borderId="0" xfId="0" applyFont="1" applyBorder="1" applyAlignment="1">
      <alignment horizontal="center" vertical="center" wrapText="1" readingOrder="2"/>
    </xf>
    <xf numFmtId="0" fontId="11" fillId="0" borderId="3" xfId="0" applyFont="1" applyBorder="1" applyAlignment="1">
      <alignment horizontal="center" vertical="center" wrapText="1" readingOrder="2"/>
    </xf>
    <xf numFmtId="0" fontId="7" fillId="0" borderId="0" xfId="1" applyFont="1" applyFill="1" applyBorder="1" applyAlignment="1">
      <alignment horizontal="right" vertical="center" readingOrder="2"/>
    </xf>
    <xf numFmtId="0" fontId="11" fillId="0" borderId="3" xfId="0" applyFont="1" applyFill="1" applyBorder="1" applyAlignment="1">
      <alignment vertical="center" wrapText="1" readingOrder="2"/>
    </xf>
    <xf numFmtId="0" fontId="10" fillId="0" borderId="0" xfId="0" applyFont="1" applyFill="1" applyAlignment="1">
      <alignment vertical="top" wrapText="1" readingOrder="2"/>
    </xf>
    <xf numFmtId="0" fontId="29" fillId="0" borderId="0" xfId="1" applyFont="1" applyAlignment="1">
      <alignment horizontal="right" vertical="center" readingOrder="2"/>
    </xf>
    <xf numFmtId="0" fontId="7" fillId="0" borderId="0" xfId="1" applyFont="1" applyBorder="1" applyAlignment="1">
      <alignment horizontal="right" vertical="center" wrapText="1" readingOrder="2"/>
    </xf>
    <xf numFmtId="0" fontId="7" fillId="0" borderId="3" xfId="1" applyFont="1" applyFill="1" applyBorder="1" applyAlignment="1">
      <alignment horizontal="center" vertical="center" readingOrder="2"/>
    </xf>
    <xf numFmtId="0" fontId="5" fillId="0" borderId="3" xfId="1" applyFont="1" applyBorder="1" applyAlignment="1">
      <alignment horizontal="center" vertical="center" readingOrder="2"/>
    </xf>
    <xf numFmtId="0" fontId="5" fillId="0" borderId="0" xfId="1" applyFont="1" applyAlignment="1">
      <alignment horizontal="left" vertical="justify" readingOrder="2"/>
    </xf>
    <xf numFmtId="0" fontId="7" fillId="0" borderId="0" xfId="0" applyFont="1" applyBorder="1" applyAlignment="1">
      <alignment vertical="center" wrapText="1"/>
    </xf>
    <xf numFmtId="0" fontId="7" fillId="0" borderId="0" xfId="0" applyFont="1" applyFill="1" applyBorder="1" applyAlignment="1">
      <alignment horizontal="center" vertical="center" wrapText="1" readingOrder="2"/>
    </xf>
    <xf numFmtId="0" fontId="5" fillId="0" borderId="0" xfId="0" applyFont="1" applyFill="1" applyBorder="1" applyAlignment="1">
      <alignment horizontal="center" vertical="center" wrapText="1" readingOrder="2"/>
    </xf>
    <xf numFmtId="0" fontId="5" fillId="0" borderId="0" xfId="0" applyFont="1" applyBorder="1" applyAlignment="1">
      <alignment horizontal="right" vertical="top" readingOrder="2"/>
    </xf>
    <xf numFmtId="0" fontId="5" fillId="0" borderId="0" xfId="0" applyFont="1" applyBorder="1" applyAlignment="1">
      <alignment horizontal="right" vertical="center" readingOrder="2"/>
    </xf>
    <xf numFmtId="0" fontId="30" fillId="0" borderId="0" xfId="0" applyFont="1" applyFill="1" applyBorder="1"/>
    <xf numFmtId="170" fontId="5" fillId="0" borderId="17" xfId="0" applyNumberFormat="1" applyFont="1" applyFill="1" applyBorder="1" applyAlignment="1">
      <alignment horizontal="right" vertical="center" readingOrder="2"/>
    </xf>
    <xf numFmtId="0" fontId="5" fillId="0" borderId="0" xfId="0" applyFont="1" applyBorder="1" applyAlignment="1">
      <alignment vertical="center"/>
    </xf>
    <xf numFmtId="0" fontId="5" fillId="0" borderId="0" xfId="0" applyFont="1" applyBorder="1" applyAlignment="1">
      <alignment vertical="center" wrapText="1"/>
    </xf>
    <xf numFmtId="170" fontId="5" fillId="2" borderId="0" xfId="0" applyNumberFormat="1" applyFont="1" applyFill="1" applyAlignment="1">
      <alignment horizontal="right" vertical="center" readingOrder="2"/>
    </xf>
    <xf numFmtId="170" fontId="2" fillId="0" borderId="0" xfId="0" applyNumberFormat="1" applyFont="1"/>
    <xf numFmtId="0" fontId="30" fillId="0" borderId="0" xfId="0" applyFont="1" applyAlignment="1"/>
    <xf numFmtId="0" fontId="1" fillId="0" borderId="0" xfId="0" applyFont="1" applyAlignment="1">
      <alignment wrapText="1"/>
    </xf>
    <xf numFmtId="10" fontId="2" fillId="0" borderId="0" xfId="8" applyNumberFormat="1" applyFont="1"/>
    <xf numFmtId="0" fontId="19" fillId="3" borderId="0" xfId="0" applyFont="1" applyFill="1" applyAlignment="1">
      <alignment horizontal="center"/>
    </xf>
    <xf numFmtId="0" fontId="0" fillId="0" borderId="0" xfId="0" applyAlignment="1">
      <alignment horizontal="left"/>
    </xf>
    <xf numFmtId="0" fontId="0" fillId="0" borderId="0" xfId="0" applyAlignment="1">
      <alignment horizontal="right"/>
    </xf>
    <xf numFmtId="4" fontId="0" fillId="2" borderId="11" xfId="6" applyNumberFormat="1" applyFont="1" applyFill="1" applyBorder="1" applyAlignment="1">
      <alignment horizontal="center"/>
    </xf>
    <xf numFmtId="4" fontId="0" fillId="2" borderId="14" xfId="6" applyNumberFormat="1" applyFont="1" applyFill="1" applyBorder="1" applyAlignment="1">
      <alignment horizontal="center"/>
    </xf>
    <xf numFmtId="0" fontId="5" fillId="0" borderId="0" xfId="1" applyFont="1" applyBorder="1" applyAlignment="1">
      <alignment horizontal="center" vertical="center" readingOrder="2"/>
    </xf>
    <xf numFmtId="0" fontId="7" fillId="0" borderId="2" xfId="1" applyFont="1" applyBorder="1" applyAlignment="1">
      <alignment horizontal="center" vertical="center" readingOrder="2"/>
    </xf>
    <xf numFmtId="0" fontId="5" fillId="0" borderId="3" xfId="1" applyFont="1" applyBorder="1" applyAlignment="1">
      <alignment horizontal="center" vertical="center" readingOrder="2"/>
    </xf>
    <xf numFmtId="0" fontId="7" fillId="0" borderId="0" xfId="1" applyFont="1" applyBorder="1" applyAlignment="1">
      <alignment horizontal="center" vertical="center" readingOrder="2"/>
    </xf>
    <xf numFmtId="0" fontId="7" fillId="0" borderId="0" xfId="1" applyFont="1" applyAlignment="1">
      <alignment horizontal="center" vertical="center" readingOrder="2"/>
    </xf>
    <xf numFmtId="0" fontId="7" fillId="0" borderId="0" xfId="1" applyFont="1" applyBorder="1" applyAlignment="1">
      <alignment horizontal="right" vertical="center" readingOrder="2"/>
    </xf>
    <xf numFmtId="0" fontId="5" fillId="0" borderId="0" xfId="1" applyFont="1" applyBorder="1" applyAlignment="1">
      <alignment horizontal="right" vertical="center" readingOrder="2"/>
    </xf>
    <xf numFmtId="0" fontId="7" fillId="0" borderId="0" xfId="1" applyFont="1" applyBorder="1" applyAlignment="1">
      <alignment horizontal="center" vertical="top" readingOrder="2"/>
    </xf>
    <xf numFmtId="0" fontId="7" fillId="0" borderId="0" xfId="1" applyNumberFormat="1" applyFont="1" applyFill="1" applyBorder="1" applyAlignment="1">
      <alignment horizontal="right" wrapText="1" indent="2" readingOrder="2"/>
    </xf>
    <xf numFmtId="0" fontId="5" fillId="0" borderId="2" xfId="1" applyFont="1" applyBorder="1" applyAlignment="1">
      <alignment horizontal="center" vertical="top" readingOrder="2"/>
    </xf>
    <xf numFmtId="0" fontId="5" fillId="0" borderId="0" xfId="1" applyFont="1" applyFill="1" applyAlignment="1">
      <alignment horizontal="right" vertical="justify" wrapText="1"/>
    </xf>
    <xf numFmtId="0" fontId="5" fillId="0" borderId="2" xfId="1" applyFont="1" applyBorder="1" applyAlignment="1">
      <alignment horizontal="center" vertical="center" readingOrder="2"/>
    </xf>
    <xf numFmtId="165" fontId="1" fillId="0" borderId="0" xfId="1" applyNumberFormat="1" applyFont="1" applyBorder="1" applyAlignment="1">
      <alignment horizontal="right" vertical="center" readingOrder="2"/>
    </xf>
    <xf numFmtId="0" fontId="11" fillId="0" borderId="0" xfId="0" applyFont="1" applyBorder="1" applyAlignment="1">
      <alignment horizontal="right" vertical="center" wrapText="1" readingOrder="2"/>
    </xf>
    <xf numFmtId="0" fontId="11" fillId="0" borderId="0" xfId="0" applyFont="1" applyAlignment="1">
      <alignment horizontal="right" vertical="center" wrapText="1" readingOrder="2"/>
    </xf>
    <xf numFmtId="0" fontId="11" fillId="0" borderId="0" xfId="0" applyFont="1" applyFill="1" applyBorder="1" applyAlignment="1">
      <alignment horizontal="center" vertical="center" wrapText="1" readingOrder="2"/>
    </xf>
    <xf numFmtId="0" fontId="11" fillId="0" borderId="3" xfId="0" applyFont="1" applyFill="1" applyBorder="1" applyAlignment="1">
      <alignment horizontal="center" vertical="center" wrapText="1" readingOrder="2"/>
    </xf>
    <xf numFmtId="0" fontId="11" fillId="0" borderId="0" xfId="0" applyFont="1" applyBorder="1" applyAlignment="1">
      <alignment horizontal="center" vertical="center" wrapText="1" readingOrder="2"/>
    </xf>
    <xf numFmtId="0" fontId="11" fillId="0" borderId="3" xfId="0" applyFont="1" applyBorder="1" applyAlignment="1">
      <alignment horizontal="center" vertical="center" wrapText="1" readingOrder="2"/>
    </xf>
    <xf numFmtId="0" fontId="10" fillId="0" borderId="0" xfId="0" applyFont="1" applyFill="1" applyAlignment="1">
      <alignment horizontal="right" vertical="top" wrapText="1" readingOrder="2"/>
    </xf>
    <xf numFmtId="0" fontId="7" fillId="0" borderId="0" xfId="1" applyFont="1" applyFill="1" applyBorder="1" applyAlignment="1">
      <alignment horizontal="right" vertical="center" readingOrder="2"/>
    </xf>
    <xf numFmtId="0" fontId="5" fillId="0" borderId="2" xfId="1" applyFont="1" applyFill="1" applyBorder="1" applyAlignment="1">
      <alignment horizontal="center" vertical="top" readingOrder="2"/>
    </xf>
    <xf numFmtId="0" fontId="5" fillId="0" borderId="0" xfId="1" applyFont="1" applyFill="1" applyAlignment="1">
      <alignment horizontal="left" vertical="justify" readingOrder="2"/>
    </xf>
    <xf numFmtId="0" fontId="5" fillId="0" borderId="0" xfId="1" applyFont="1" applyFill="1" applyAlignment="1">
      <alignment horizontal="left" vertical="justify"/>
    </xf>
    <xf numFmtId="0" fontId="11" fillId="0" borderId="3" xfId="0" applyFont="1" applyFill="1" applyBorder="1" applyAlignment="1">
      <alignment horizontal="center" vertical="center" readingOrder="2"/>
    </xf>
    <xf numFmtId="0" fontId="5" fillId="0" borderId="0" xfId="1" applyFont="1" applyBorder="1" applyAlignment="1">
      <alignment horizontal="center" vertical="top" readingOrder="2"/>
    </xf>
    <xf numFmtId="0" fontId="5" fillId="0" borderId="0" xfId="1" applyFont="1" applyAlignment="1">
      <alignment vertical="justify" readingOrder="2"/>
    </xf>
    <xf numFmtId="0" fontId="6" fillId="0" borderId="0" xfId="0" applyFont="1" applyAlignment="1">
      <alignment horizontal="center" vertical="center"/>
    </xf>
    <xf numFmtId="0" fontId="8" fillId="0" borderId="0" xfId="0" applyFont="1" applyAlignment="1">
      <alignment horizontal="center" vertical="center" readingOrder="2"/>
    </xf>
    <xf numFmtId="0" fontId="5" fillId="0" borderId="0" xfId="0" applyFont="1" applyFill="1" applyBorder="1" applyAlignment="1">
      <alignment horizontal="center" vertical="center" readingOrder="2"/>
    </xf>
    <xf numFmtId="0" fontId="2" fillId="0" borderId="0" xfId="0" applyFont="1" applyFill="1" applyBorder="1"/>
    <xf numFmtId="0" fontId="26" fillId="3" borderId="0" xfId="0" applyFont="1" applyFill="1" applyAlignment="1">
      <alignment horizontal="center"/>
    </xf>
    <xf numFmtId="0" fontId="27" fillId="4" borderId="0" xfId="0" applyFont="1" applyFill="1" applyAlignment="1">
      <alignment horizontal="left"/>
    </xf>
    <xf numFmtId="0" fontId="27" fillId="4" borderId="0" xfId="0" applyFont="1" applyFill="1" applyAlignment="1">
      <alignment horizontal="right"/>
    </xf>
    <xf numFmtId="0" fontId="0" fillId="4" borderId="0" xfId="0" applyFill="1" applyAlignment="1">
      <alignment horizontal="left"/>
    </xf>
    <xf numFmtId="0" fontId="0" fillId="4" borderId="0" xfId="0" applyFill="1" applyAlignment="1">
      <alignment horizontal="right"/>
    </xf>
  </cellXfs>
  <cellStyles count="9">
    <cellStyle name="Comma" xfId="6" builtinId="3"/>
    <cellStyle name="Comma 2" xfId="4" xr:uid="{00000000-0005-0000-0000-000001000000}"/>
    <cellStyle name="Comma 3" xfId="5" xr:uid="{00000000-0005-0000-0000-000002000000}"/>
    <cellStyle name="MS_Arabic 3" xfId="2" xr:uid="{00000000-0005-0000-0000-000003000000}"/>
    <cellStyle name="Normal 2" xfId="7" xr:uid="{00000000-0005-0000-0000-000005000000}"/>
    <cellStyle name="Percent" xfId="8" builtinId="5"/>
    <cellStyle name="عادي" xfId="0" builtinId="0"/>
    <cellStyle name="عادي 9" xfId="1" xr:uid="{00000000-0005-0000-0000-000007000000}"/>
    <cellStyle name="عادي_المصنع السعودي للأسقف المعدنية ـ 2000م" xfId="3" xr:uid="{00000000-0005-0000-0000-000008000000}"/>
  </cellStyles>
  <dxfs count="2">
    <dxf>
      <font>
        <color rgb="FF9C0006"/>
      </font>
    </dxf>
    <dxf>
      <fill>
        <patternFill patternType="none">
          <fgColor indexed="64"/>
          <bgColor indexed="65"/>
        </patternFill>
      </fill>
    </dxf>
  </dxfs>
  <tableStyles count="0" defaultTableStyle="TableStyleMedium2" defaultPivotStyle="PivotStyleLight16"/>
  <colors>
    <mruColors>
      <color rgb="FF2860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MR-khaled/Desktop/My%20Documents/&#1578;&#1602;&#1585;&#1610;&#1585;%20&#1605;&#1608;&#1602;&#1601;%20&#1575;&#1604;&#1593;&#1605;&#1604;&#1575;&#1569;%20&#1576;&#1605;&#1603;&#1578;&#1576;%20&#1575;&#1604;&#1582;&#1576;&#158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isk%20f\&#1605;&#1604;&#1601;&#1575;&#1578;%20&#1603;&#1605;&#1576;&#1610;&#1608;&#1578;&#1585;%20&#1575;&#1604;&#1587;&#1603;&#1585;&#1578;&#1575;&#1585;&#1610;&#1577;\&#1575;&#1604;&#1578;&#1602;&#1575;&#1585;&#1610;&#1585;%20&#1575;&#1604;&#1588;&#1607;&#1585;&#1610;&#1577;\i%20i\&#1578;&#1602;&#1585;&#1610;&#1585;%20&#1605;&#1608;&#1602;&#1601;%20&#1575;&#1604;&#1593;&#1605;&#1604;&#1575;&#1569;%20&#1576;&#1605;&#1603;&#1578;&#1576;%20&#1575;&#1604;&#1582;&#1576;&#158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Hp/My%20Documents/&#1575;&#1604;&#1579;&#1602;&#1576;&#1577;/1435/&#1605;&#1610;&#1586;&#1575;&#1606;&#1610;&#1575;&#1578;/&#1571;&#1581;&#1605;&#1583;/My%20Documents/&#1578;&#1602;&#1585;&#1610;&#1585;%20&#1605;&#1608;&#1602;&#1601;%20&#1575;&#1604;&#1593;&#1605;&#1604;&#1575;&#1569;%20&#1576;&#1605;&#1603;&#1578;&#1576;%20&#1575;&#1604;&#1582;&#1576;&#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593;&#1605;&#1604;&#1575;&#1569;%20&#1575;&#1604;&#1605;&#1603;&#1578;&#1576;/K0040%20%20%20&#1588;&#1585;&#1603;&#1577;%20&#1575;&#1604;&#1581;&#1605;&#1575;&#1583;%20&#1604;&#1604;&#1578;&#1580;&#1575;&#1585;&#1577;%20&#1608;&#1575;&#1604;&#1605;&#1602;&#1575;&#1608;&#1604;&#1575;&#1578;/&#1588;&#1585;&#1603;&#1575;&#1578;%20&#1593;&#1576;&#1583;%20&#1575;&#1604;&#1604;&#1607;%20&#1575;&#1604;&#1581;&#1605;&#1575;&#1583;/2018/&#1605;&#1583;&#1575;&#1585;&#1587;%20&#1575;&#1604;&#1578;&#1585;&#1576;&#1610;&#1577;%20&#1608;&#1575;&#1604;&#1578;&#1593;&#1604;&#1610;&#1605;%20&#1600;%2020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1-DRAFT\1&#1575;&#1604;&#1593;&#1576;&#1610;&#1575;\&#1575;&#1604;&#1607;&#1610;&#1578;&#1605;%202004\My%20Documents\&#1578;&#1602;&#1585;&#1610;&#1585;%20&#1605;&#1608;&#1602;&#1601;%20&#1575;&#1604;&#1593;&#1605;&#1604;&#1575;&#1569;%20&#1576;&#1605;&#1603;&#1578;&#1576;%20&#1575;&#1604;&#1582;&#1576;&#158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acad/My%20Documents/&#1576;&#1588;&#1610;&#1585;/&#1575;&#1604;&#1593;&#1605;&#1604;&#1575;&#1569;%20&#1575;&#1604;&#1583;&#1575;&#1574;&#1605;&#1608;&#1606;%20&#1604;&#1605;&#1603;&#1578;&#1576;%20&#1575;&#1604;&#1582;&#1576;&#1585;/&#1605;.&#1570;&#1604;%20&#1575;&#1604;&#1588;&#1610;&#1582;/&#1605;&#1572;&#1587;&#1587;&#1577;%20&#1570;&#1604;%20&#1575;&#1604;&#1588;&#1610;&#1582;%20&#1575;&#1604;&#1604;&#1573;&#1578;&#1589;&#1575;&#1604;&#1575;&#1578;%20&#1600;%20&#1605;&#1610;&#1586;&#1575;&#1606;&#1610;&#1577;/&#1605;&#1572;&#1587;&#1587;&#1577;%20&#1570;&#1604;%20&#1575;&#1604;&#1588;&#1610;&#1582;%20&#1605;&#1610;&#1586;&#1575;&#1606;&#1610;&#1577;%202003&#16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MR-khaled/Desktop/disk%20f/&#1605;&#1604;&#1601;&#1575;&#1578;%20&#1603;&#1605;&#1576;&#1610;&#1608;&#1578;&#1585;%20&#1575;&#1604;&#1587;&#1603;&#1585;&#1578;&#1575;&#1585;&#1610;&#1577;/&#1575;&#1604;&#1578;&#1602;&#1575;&#1585;&#1610;&#1585;%20&#1575;&#1604;&#1588;&#1607;&#1585;&#1610;&#1577;/i%20i/&#1578;&#1602;&#1585;&#1610;&#1585;%20&#1605;&#1608;&#1602;&#1601;%20&#1575;&#1604;&#1593;&#1605;&#1604;&#1575;&#1569;%20&#1576;&#1605;&#1603;&#1578;&#1576;%20&#1575;&#1604;&#1582;&#1576;&#158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Hp/My%20Documents/&#1575;&#1604;&#1579;&#1602;&#1576;&#1577;/1435/&#1605;&#1610;&#1586;&#1575;&#1606;&#1610;&#1575;&#1578;/&#1571;&#1581;&#1605;&#1583;/disk%20f/&#1605;&#1604;&#1601;&#1575;&#1578;%20&#1603;&#1605;&#1576;&#1610;&#1608;&#1578;&#1585;%20&#1575;&#1604;&#1587;&#1603;&#1585;&#1578;&#1575;&#1585;&#1610;&#1577;/&#1575;&#1604;&#1578;&#1602;&#1575;&#1585;&#1610;&#1585;%20&#1575;&#1604;&#1588;&#1607;&#1585;&#1610;&#1577;/i%20i/&#1578;&#1602;&#1585;&#1610;&#1585;%20&#1605;&#1608;&#1602;&#1601;%20&#1575;&#1604;&#1593;&#1605;&#1604;&#1575;&#1569;%20&#1576;&#1605;&#1603;&#1578;&#1576;%20&#1575;&#1604;&#1582;&#1576;&#15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ورقة2"/>
      <sheetName val="ورقة1"/>
      <sheetName val="نموذج لموظفي المكتب"/>
      <sheetName val="قائمة الموظفين"/>
      <sheetName val="جدول بزيارات العملاء (2)"/>
      <sheetName val="عمولة صرف عقد جديد (2)"/>
      <sheetName val="عمولة صرف عقد جديد"/>
      <sheetName val="توزيع العمولات المستحقة"/>
      <sheetName val="نموذج أجازات"/>
      <sheetName val="ملفات بمستودع الاحساء"/>
      <sheetName val="مصروفات المكاتب"/>
      <sheetName val="صرف راتب"/>
      <sheetName val="تصفية مستحقات موظف (2)"/>
      <sheetName val="تصفية مستحقات نيكاسيو"/>
      <sheetName val="موقف المراجعة الدورية"/>
      <sheetName val="موقف المراجعة النهائي"/>
      <sheetName val="أتعاب مكتب الخبر"/>
      <sheetName val="كشف بعملاء المكتب"/>
      <sheetName val="بيانات عن العميل"/>
      <sheetName val="أسماء العملاء بالانجليزي"/>
      <sheetName val="توقيع ميزانيات"/>
      <sheetName val="كشف حساب العملاء"/>
      <sheetName val="جدول زمني"/>
      <sheetName val="نموذج إستلام سيارة"/>
      <sheetName val="مراسلات العملاء"/>
      <sheetName val="جدول زيارات الاسبوعي"/>
      <sheetName val="موقف العملاء12"/>
      <sheetName val="موقف العملاء"/>
      <sheetName val="إيرادات مكتب الخبر"/>
      <sheetName val="تقرير أعمال المكتب"/>
      <sheetName val="تفريغ كشف الحضور"/>
      <sheetName val="كشف الحضور"/>
      <sheetName val="تصريح تنقل"/>
      <sheetName val="نموذج أجازة"/>
      <sheetName val="تليفونات عملاء مكتب الخبر"/>
      <sheetName val="نصيب أتعاب الفروع"/>
      <sheetName val="تذكرة طائرة (E)"/>
      <sheetName val="تذكرة طائرة (3)"/>
      <sheetName val="تذكرة طائرة"/>
      <sheetName val="سند صرف فواتير"/>
      <sheetName val="نوع الخدمة"/>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بيان العمل نيكاسيو"/>
      <sheetName val="بيان العمل نيكاسيو (2)"/>
      <sheetName val="بيان العمل الاسبوعي"/>
      <sheetName val="جدول بزيارات العملاء"/>
      <sheetName val="تذكرة طائرة (2)"/>
      <sheetName val="تصفية مستحقات موظف (3)"/>
      <sheetName val="تصفية مستحقات موظف"/>
      <sheetName val="عمولات مستحقة (2)"/>
      <sheetName val="عمولات مستحقة"/>
      <sheetName val="محضر الاجتماع الأسبوعي"/>
      <sheetName val="محضر الاجتماع الأسبوعي (3)"/>
      <sheetName val="محضر الاجتماع الأسبوعي (2)"/>
      <sheetName val="محضر الاجتماع الأسبوعي (4)"/>
      <sheetName val="محضر الاجتماع الأسبوعي (5)"/>
      <sheetName val="محضر الاجتماع الأسبوعي (6)"/>
      <sheetName val="محضر الاجتماع الأسبوعي (7)"/>
      <sheetName val="محضر الاجتماع الأسبوعي (8)"/>
      <sheetName val="عمولة صرف عقد جديد (3)"/>
      <sheetName val="عمولات مستحقة صابر المهدي"/>
      <sheetName val="عمولات مستحقة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أسماء ومسلسل العملاء "/>
      <sheetName val="ورقة2"/>
      <sheetName val="نموذج عهدة مستديمة"/>
      <sheetName val="نموذج عهدة مستديمة (2)"/>
      <sheetName val="نموذج لموظفي المكتب"/>
      <sheetName val="قائمة الموظفين"/>
      <sheetName val="عمولة صرف عقد جديد"/>
      <sheetName val="نموذج أجازات"/>
      <sheetName val="تابع ملفات المستودع"/>
      <sheetName val="ملفات بمستودع الاحساء"/>
      <sheetName val="بدل سكن"/>
      <sheetName val="صرف راتب"/>
      <sheetName val="تصفية مستحقات موظف"/>
      <sheetName val="موقف المراجعة الدورية"/>
      <sheetName val="موقف المراجعة النهائي"/>
      <sheetName val="بيانات عن العميل"/>
      <sheetName val="كشف حساب العملاء"/>
      <sheetName val="نموذج إستلام سيارة"/>
      <sheetName val="مراسلات العملاء"/>
      <sheetName val="جدول بزيارات العملاء"/>
      <sheetName val="جدول زيارات الاسبوعي"/>
      <sheetName val="بيان العمل الاسبوعي"/>
      <sheetName val="كشف بعملاء المكتب"/>
      <sheetName val="ملاحظات صابر"/>
      <sheetName val="موقف العملاء"/>
      <sheetName val="إيرادات مكتب الخبر"/>
      <sheetName val="التقرير الشهري المعدل"/>
      <sheetName val="تقرير أعمال المكتب"/>
      <sheetName val="تفريغ كشف الحضور"/>
      <sheetName val="كشف الحضور"/>
      <sheetName val="تصريح تنقل"/>
      <sheetName val="تليفونات عملاء مكتب الخبر"/>
      <sheetName val="تذكرة طائرة"/>
      <sheetName val="سند صرف فواتير"/>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إيجار المكتب"/>
      <sheetName val="حساب مكتب الخبر لدى الفروع"/>
      <sheetName val="سند قيد يومية"/>
      <sheetName val="ورقة1"/>
      <sheetName val="نموذج إرسال الملفات للإرشيف"/>
      <sheetName val="ورقة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ورقة2"/>
      <sheetName val="ورقة1"/>
      <sheetName val="نموذج لموظفي المكتب"/>
      <sheetName val="قائمة الموظفين"/>
      <sheetName val="جدول بزيارات العملاء (2)"/>
      <sheetName val="عمولة صرف عقد جديد (2)"/>
      <sheetName val="عمولة صرف عقد جديد"/>
      <sheetName val="توزيع العمولات المستحقة"/>
      <sheetName val="نموذج أجازات"/>
      <sheetName val="ملفات بمستودع الاحساء"/>
      <sheetName val="مصروفات المكاتب"/>
      <sheetName val="صرف راتب"/>
      <sheetName val="تصفية مستحقات موظف (2)"/>
      <sheetName val="تصفية مستحقات نيكاسيو"/>
      <sheetName val="موقف المراجعة الدورية"/>
      <sheetName val="موقف المراجعة النهائي"/>
      <sheetName val="أتعاب مكتب الخبر"/>
      <sheetName val="كشف بعملاء المكتب"/>
      <sheetName val="بيانات عن العميل"/>
      <sheetName val="أسماء العملاء بالانجليزي"/>
      <sheetName val="توقيع ميزانيات"/>
      <sheetName val="كشف حساب العملاء"/>
      <sheetName val="جدول زمني"/>
      <sheetName val="نموذج إستلام سيارة"/>
      <sheetName val="مراسلات العملاء"/>
      <sheetName val="جدول زيارات الاسبوعي"/>
      <sheetName val="موقف العملاء12"/>
      <sheetName val="موقف العملاء"/>
      <sheetName val="إيرادات مكتب الخبر"/>
      <sheetName val="تقرير أعمال المكتب"/>
      <sheetName val="تفريغ كشف الحضور"/>
      <sheetName val="كشف الحضور"/>
      <sheetName val="تصريح تنقل"/>
      <sheetName val="نموذج أجازة"/>
      <sheetName val="تليفونات عملاء مكتب الخبر"/>
      <sheetName val="نصيب أتعاب الفروع"/>
      <sheetName val="تذكرة طائرة (E)"/>
      <sheetName val="تذكرة طائرة (3)"/>
      <sheetName val="تذكرة طائرة"/>
      <sheetName val="سند صرف فواتير"/>
      <sheetName val="نوع الخدمة"/>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بيان العمل نيكاسيو"/>
      <sheetName val="بيان العمل نيكاسيو (2)"/>
      <sheetName val="بيان العمل الاسبوعي"/>
      <sheetName val="جدول بزيارات العملاء"/>
      <sheetName val="تذكرة طائرة (2)"/>
      <sheetName val="تصفية مستحقات موظف (3)"/>
      <sheetName val="تصفية مستحقات موظف"/>
      <sheetName val="عمولات مستحقة (2)"/>
      <sheetName val="عمولات مستحقة"/>
      <sheetName val="محضر الاجتماع الأسبوعي"/>
      <sheetName val="محضر الاجتماع الأسبوعي (3)"/>
      <sheetName val="محضر الاجتماع الأسبوعي (2)"/>
      <sheetName val="محضر الاجتماع الأسبوعي (4)"/>
      <sheetName val="محضر الاجتماع الأسبوعي (5)"/>
      <sheetName val="محضر الاجتماع الأسبوعي (6)"/>
      <sheetName val="محضر الاجتماع الأسبوعي (7)"/>
      <sheetName val="محضر الاجتماع الأسبوعي (8)"/>
      <sheetName val="عمولة صرف عقد جديد (3)"/>
      <sheetName val="عمولات مستحقة صابر المهدي"/>
      <sheetName val="عمولات مستحقة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الغلاف + الفهرس"/>
      <sheetName val="المركز المالي"/>
      <sheetName val="قائمة الدخل"/>
      <sheetName val="قائمة التغيرات"/>
      <sheetName val="قائمة التدفقات"/>
      <sheetName val="نبذة تاريخية"/>
      <sheetName val="5-3"/>
      <sheetName val="6"/>
      <sheetName val="9-7"/>
      <sheetName val="10"/>
      <sheetName val="13-11"/>
      <sheetName val="16-14"/>
      <sheetName val="إيضاح 15 (2)"/>
      <sheetName val="إيضاح 15 (3)"/>
      <sheetName val="كشف رقم 4"/>
      <sheetName val="كشف رقم 4 (2)"/>
      <sheetName val="إهلاك الأصول 2011 "/>
      <sheetName val="إهلاك الأصول 2008"/>
      <sheetName val="إهلاك الأصول 2007"/>
    </sheetNames>
    <sheetDataSet>
      <sheetData sheetId="0"/>
      <sheetData sheetId="1">
        <row r="7">
          <cell r="B7" t="str">
            <v xml:space="preserve">الأصول </v>
          </cell>
        </row>
      </sheetData>
      <sheetData sheetId="2">
        <row r="2">
          <cell r="B2" t="str">
            <v>شـركـة مـدارس الـتـربـيــة والـتـعـلـيــم الأهـلـيــة</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ورقة2"/>
      <sheetName val="ورقة1"/>
      <sheetName val="نموذج لموظفي المكتب"/>
      <sheetName val="قائمة الموظفين"/>
      <sheetName val="جدول بزيارات العملاء (2)"/>
      <sheetName val="عمولة صرف عقد جديد"/>
      <sheetName val="توزيع العمولات المستحقة"/>
      <sheetName val="نموذج أجازات"/>
      <sheetName val="ملفات بمستودع الاحساء"/>
      <sheetName val="مصروفات المكاتب"/>
      <sheetName val="صرف راتب"/>
      <sheetName val="تصفية مستحقات موظف (2)"/>
      <sheetName val="تصفية مستحقات موظف"/>
      <sheetName val="موقف المراجعة الدورية"/>
      <sheetName val="موقف المراجعة النهائي"/>
      <sheetName val="أتعاب مكتب الخبر"/>
      <sheetName val="كشف بعملاء المكتب"/>
      <sheetName val="بيانات عن العميل"/>
      <sheetName val="أسماء العملاء بالانجليزي"/>
      <sheetName val="توقيع ميزانيات"/>
      <sheetName val="كشف حساب العملاء"/>
      <sheetName val="جدول زمني"/>
      <sheetName val="نموذج إستلام سيارة"/>
      <sheetName val="مراسلات العملاء"/>
      <sheetName val="جدول زيارات الاسبوعي"/>
      <sheetName val="موقف العملاء"/>
      <sheetName val="إيرادات مكتب الخبر"/>
      <sheetName val="تقرير أعمال المكتب"/>
      <sheetName val="تفريغ كشف الحضور"/>
      <sheetName val="كشف الحضور"/>
      <sheetName val="تصريح تنقل"/>
      <sheetName val="نموذج أجازة"/>
      <sheetName val="تليفونات عملاء مكتب الخبر"/>
      <sheetName val="نصيب أتعاب الفروع"/>
      <sheetName val="تذكرة طائرة (E)"/>
      <sheetName val="تذكرة طائرة (3)"/>
      <sheetName val="تذكرة طائرة"/>
      <sheetName val="سند صرف فواتير"/>
      <sheetName val="نوع الخدمة"/>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بيان العمل نيكاسيو"/>
      <sheetName val="بيان العمل نيكاسيو (2)"/>
      <sheetName val="بيان العمل الاسبوعي"/>
      <sheetName val="جدول بزيارات العملاء"/>
      <sheetName val="تذكرة طائرة (2)"/>
      <sheetName val="تصفية مستحقات موظف (3)"/>
      <sheetName val="عمولات مستحقة"/>
      <sheetName val="محضر الاجتماع الأسبوعي"/>
      <sheetName val="محضر الاجتماع الأسبوعي (3)"/>
      <sheetName val="محضر الاجتماع الأسبوعي (2)"/>
      <sheetName val="محضر الاجتماع الأسبوعي (4)"/>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الغلاف + الفهرس"/>
      <sheetName val="المركز المالي"/>
      <sheetName val="قائمة الدخل"/>
      <sheetName val="قائمة التغيرات"/>
      <sheetName val="التدفقات النقدية"/>
      <sheetName val="نبذة تاريخية"/>
      <sheetName val="إيضاح 3-4-5"/>
      <sheetName val="إيضاح 6"/>
      <sheetName val="إيضاح7-8-9"/>
      <sheetName val="إيضاح10 -11"/>
      <sheetName val="ميزان المراجعة"/>
      <sheetName val="القيود"/>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أسماء ومسلسل العملاء "/>
      <sheetName val="ورقة2"/>
      <sheetName val="نموذج عهدة مستديمة"/>
      <sheetName val="نموذج عهدة مستديمة (2)"/>
      <sheetName val="نموذج لموظفي المكتب"/>
      <sheetName val="قائمة الموظفين"/>
      <sheetName val="عمولة صرف عقد جديد"/>
      <sheetName val="نموذج أجازات"/>
      <sheetName val="تابع ملفات المستودع"/>
      <sheetName val="ملفات بمستودع الاحساء"/>
      <sheetName val="بدل سكن"/>
      <sheetName val="صرف راتب"/>
      <sheetName val="تصفية مستحقات موظف"/>
      <sheetName val="موقف المراجعة الدورية"/>
      <sheetName val="موقف المراجعة النهائي"/>
      <sheetName val="بيانات عن العميل"/>
      <sheetName val="كشف حساب العملاء"/>
      <sheetName val="نموذج إستلام سيارة"/>
      <sheetName val="مراسلات العملاء"/>
      <sheetName val="جدول بزيارات العملاء"/>
      <sheetName val="جدول زيارات الاسبوعي"/>
      <sheetName val="بيان العمل الاسبوعي"/>
      <sheetName val="كشف بعملاء المكتب"/>
      <sheetName val="ملاحظات صابر"/>
      <sheetName val="موقف العملاء"/>
      <sheetName val="إيرادات مكتب الخبر"/>
      <sheetName val="التقرير الشهري المعدل"/>
      <sheetName val="تقرير أعمال المكتب"/>
      <sheetName val="تفريغ كشف الحضور"/>
      <sheetName val="كشف الحضور"/>
      <sheetName val="تصريح تنقل"/>
      <sheetName val="تليفونات عملاء مكتب الخبر"/>
      <sheetName val="تذكرة طائرة"/>
      <sheetName val="سند صرف فواتير"/>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إيجار المكتب"/>
      <sheetName val="حساب مكتب الخبر لدى الفروع"/>
      <sheetName val="سند قيد يومية"/>
      <sheetName val="ورقة1"/>
      <sheetName val="نموذج إرسال الملفات للإرشيف"/>
      <sheetName val="ورقة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أسماء ومسلسل العملاء "/>
      <sheetName val="ورقة2"/>
      <sheetName val="نموذج عهدة مستديمة"/>
      <sheetName val="نموذج عهدة مستديمة (2)"/>
      <sheetName val="نموذج لموظفي المكتب"/>
      <sheetName val="قائمة الموظفين"/>
      <sheetName val="عمولة صرف عقد جديد"/>
      <sheetName val="نموذج أجازات"/>
      <sheetName val="تابع ملفات المستودع"/>
      <sheetName val="ملفات بمستودع الاحساء"/>
      <sheetName val="بدل سكن"/>
      <sheetName val="صرف راتب"/>
      <sheetName val="تصفية مستحقات موظف"/>
      <sheetName val="موقف المراجعة الدورية"/>
      <sheetName val="موقف المراجعة النهائي"/>
      <sheetName val="بيانات عن العميل"/>
      <sheetName val="كشف حساب العملاء"/>
      <sheetName val="نموذج إستلام سيارة"/>
      <sheetName val="مراسلات العملاء"/>
      <sheetName val="جدول بزيارات العملاء"/>
      <sheetName val="جدول زيارات الاسبوعي"/>
      <sheetName val="بيان العمل الاسبوعي"/>
      <sheetName val="كشف بعملاء المكتب"/>
      <sheetName val="ملاحظات صابر"/>
      <sheetName val="موقف العملاء"/>
      <sheetName val="إيرادات مكتب الخبر"/>
      <sheetName val="التقرير الشهري المعدل"/>
      <sheetName val="تقرير أعمال المكتب"/>
      <sheetName val="تفريغ كشف الحضور"/>
      <sheetName val="كشف الحضور"/>
      <sheetName val="تصريح تنقل"/>
      <sheetName val="تليفونات عملاء مكتب الخبر"/>
      <sheetName val="تذكرة طائرة"/>
      <sheetName val="سند صرف فواتير"/>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إيجار المكتب"/>
      <sheetName val="حساب مكتب الخبر لدى الفروع"/>
      <sheetName val="سند قيد يومية"/>
      <sheetName val="ورقة1"/>
      <sheetName val="نموذج إرسال الملفات للإرشيف"/>
      <sheetName val="ورقة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شريحة">
  <a:themeElements>
    <a:clrScheme name="شريحة">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شريحة">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شريحة">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12"/>
  <sheetViews>
    <sheetView showGridLines="0" rightToLeft="1" zoomScale="90" zoomScaleNormal="90" workbookViewId="0">
      <pane xSplit="4" ySplit="4" topLeftCell="I391" activePane="bottomRight" state="frozen"/>
      <selection pane="topRight" activeCell="F1" sqref="F1"/>
      <selection pane="bottomLeft" activeCell="A3" sqref="A3"/>
      <selection pane="bottomRight" activeCell="D424" sqref="D424"/>
    </sheetView>
  </sheetViews>
  <sheetFormatPr defaultColWidth="8.875" defaultRowHeight="15" x14ac:dyDescent="0.25"/>
  <cols>
    <col min="1" max="1" width="13.875" style="338" customWidth="1"/>
    <col min="2" max="2" width="37.75" style="286" bestFit="1" customWidth="1"/>
    <col min="3" max="8" width="14.25" style="304" customWidth="1"/>
    <col min="9" max="9" width="11.25" style="285" customWidth="1"/>
    <col min="10" max="10" width="13.25" style="285" customWidth="1"/>
    <col min="11" max="11" width="8.875" style="285"/>
    <col min="12" max="12" width="19.625" style="285" customWidth="1"/>
    <col min="13" max="13" width="19.625" style="285" hidden="1" customWidth="1"/>
    <col min="14" max="14" width="14.625" style="337" customWidth="1"/>
    <col min="15" max="17" width="14.375" style="243" customWidth="1"/>
    <col min="18" max="16384" width="8.875" style="234"/>
  </cols>
  <sheetData>
    <row r="1" spans="1:17" x14ac:dyDescent="0.25">
      <c r="A1" s="394" t="s">
        <v>426</v>
      </c>
      <c r="B1" s="395"/>
      <c r="C1" s="396"/>
      <c r="D1" s="396"/>
      <c r="E1" s="396"/>
      <c r="F1" s="396"/>
      <c r="G1" s="396"/>
      <c r="H1" s="396"/>
      <c r="I1" s="275" t="s">
        <v>99</v>
      </c>
      <c r="J1" s="276">
        <v>23892046</v>
      </c>
      <c r="K1" s="277"/>
      <c r="L1" s="277"/>
      <c r="M1" s="277"/>
      <c r="N1" s="278"/>
      <c r="O1" s="278"/>
      <c r="P1" s="278"/>
      <c r="Q1" s="278"/>
    </row>
    <row r="2" spans="1:17" x14ac:dyDescent="0.25">
      <c r="A2" s="394" t="s">
        <v>479</v>
      </c>
      <c r="B2" s="395"/>
      <c r="C2" s="396"/>
      <c r="D2" s="396"/>
      <c r="E2" s="396"/>
      <c r="F2" s="396"/>
      <c r="G2" s="396"/>
      <c r="H2" s="396"/>
      <c r="I2" s="275" t="s">
        <v>100</v>
      </c>
      <c r="J2" s="276">
        <v>-23892050</v>
      </c>
      <c r="K2" s="277"/>
      <c r="L2" s="277"/>
      <c r="M2" s="277"/>
      <c r="N2" s="278"/>
      <c r="O2" s="278"/>
      <c r="P2" s="278"/>
      <c r="Q2" s="278"/>
    </row>
    <row r="3" spans="1:17" x14ac:dyDescent="0.25">
      <c r="A3" s="394" t="s">
        <v>1151</v>
      </c>
      <c r="B3" s="395"/>
      <c r="C3" s="396"/>
      <c r="D3" s="396"/>
      <c r="E3" s="396"/>
      <c r="F3" s="396"/>
      <c r="G3" s="396"/>
      <c r="H3" s="396"/>
      <c r="I3" s="277"/>
      <c r="J3" s="277">
        <f>SUBTOTAL(9,J1:J2)</f>
        <v>-4</v>
      </c>
      <c r="K3" s="277"/>
      <c r="L3" s="277"/>
      <c r="M3" s="277"/>
      <c r="N3" s="276">
        <f>SUBTOTAL(9,N4:N507)</f>
        <v>-4</v>
      </c>
      <c r="O3" s="276">
        <f t="shared" ref="O3:Q3" si="0">SUBTOTAL(9,O4:O507)</f>
        <v>-2</v>
      </c>
      <c r="P3" s="276">
        <f t="shared" si="0"/>
        <v>648646446</v>
      </c>
      <c r="Q3" s="276">
        <f t="shared" si="0"/>
        <v>648646449</v>
      </c>
    </row>
    <row r="4" spans="1:17" s="235" customFormat="1" x14ac:dyDescent="0.25">
      <c r="A4" s="339" t="s">
        <v>115</v>
      </c>
      <c r="B4" s="280" t="s">
        <v>116</v>
      </c>
      <c r="C4" s="281" t="s">
        <v>117</v>
      </c>
      <c r="D4" s="281" t="s">
        <v>118</v>
      </c>
      <c r="E4" s="281" t="s">
        <v>119</v>
      </c>
      <c r="F4" s="281" t="s">
        <v>120</v>
      </c>
      <c r="G4" s="281" t="s">
        <v>121</v>
      </c>
      <c r="H4" s="281" t="s">
        <v>122</v>
      </c>
      <c r="I4" s="280" t="s">
        <v>402</v>
      </c>
      <c r="J4" s="280" t="s">
        <v>403</v>
      </c>
      <c r="K4" s="280" t="s">
        <v>404</v>
      </c>
      <c r="L4" s="280" t="s">
        <v>405</v>
      </c>
      <c r="M4" s="280" t="s">
        <v>1269</v>
      </c>
      <c r="N4" s="281" t="s">
        <v>537</v>
      </c>
      <c r="O4" s="281" t="s">
        <v>538</v>
      </c>
      <c r="P4" s="281" t="s">
        <v>539</v>
      </c>
      <c r="Q4" s="281" t="s">
        <v>540</v>
      </c>
    </row>
    <row r="5" spans="1:17" s="235" customFormat="1" x14ac:dyDescent="0.25">
      <c r="A5" s="340" t="s">
        <v>123</v>
      </c>
      <c r="B5" s="272" t="s">
        <v>124</v>
      </c>
      <c r="C5" s="242">
        <v>9834861.5899999999</v>
      </c>
      <c r="D5" s="242"/>
      <c r="E5" s="242">
        <v>264138186.94999999</v>
      </c>
      <c r="F5" s="242">
        <v>263986271.56999999</v>
      </c>
      <c r="G5" s="242">
        <v>9986776.9700000007</v>
      </c>
      <c r="H5" s="242"/>
      <c r="I5" s="272" t="s">
        <v>99</v>
      </c>
      <c r="J5" s="272" t="s">
        <v>0</v>
      </c>
      <c r="K5" s="272" t="s">
        <v>28</v>
      </c>
      <c r="L5" s="272" t="s">
        <v>105</v>
      </c>
      <c r="M5" s="272" t="s">
        <v>105</v>
      </c>
      <c r="N5" s="242">
        <f>ROUND((G5-H5),0)</f>
        <v>9986777</v>
      </c>
      <c r="O5" s="242">
        <f t="shared" ref="O5:O10" si="1">ROUND((C5-D5),0)</f>
        <v>9834862</v>
      </c>
      <c r="P5" s="242">
        <f>ROUND(E5,0)</f>
        <v>264138187</v>
      </c>
      <c r="Q5" s="242">
        <f>ROUND(F5,0)</f>
        <v>263986272</v>
      </c>
    </row>
    <row r="6" spans="1:17" s="235" customFormat="1" x14ac:dyDescent="0.25">
      <c r="A6" s="340" t="s">
        <v>125</v>
      </c>
      <c r="B6" s="272" t="s">
        <v>126</v>
      </c>
      <c r="C6" s="242">
        <v>45000000</v>
      </c>
      <c r="D6" s="242"/>
      <c r="E6" s="242">
        <v>226000000</v>
      </c>
      <c r="F6" s="242">
        <v>209000000</v>
      </c>
      <c r="G6" s="242">
        <v>62000000</v>
      </c>
      <c r="H6" s="242"/>
      <c r="I6" s="272" t="s">
        <v>99</v>
      </c>
      <c r="J6" s="272" t="s">
        <v>0</v>
      </c>
      <c r="K6" s="272" t="s">
        <v>28</v>
      </c>
      <c r="L6" s="272" t="s">
        <v>126</v>
      </c>
      <c r="M6" s="272" t="s">
        <v>126</v>
      </c>
      <c r="N6" s="242">
        <f t="shared" ref="N6:N10" si="2">ROUND((G6-H6),0)</f>
        <v>62000000</v>
      </c>
      <c r="O6" s="242">
        <f t="shared" si="1"/>
        <v>45000000</v>
      </c>
      <c r="P6" s="242">
        <f t="shared" ref="P6:P10" si="3">ROUND(E6,0)</f>
        <v>226000000</v>
      </c>
      <c r="Q6" s="242">
        <f t="shared" ref="Q6:Q10" si="4">ROUND(F6,0)</f>
        <v>209000000</v>
      </c>
    </row>
    <row r="7" spans="1:17" s="235" customFormat="1" x14ac:dyDescent="0.25">
      <c r="A7" s="340" t="s">
        <v>131</v>
      </c>
      <c r="B7" s="272" t="s">
        <v>132</v>
      </c>
      <c r="C7" s="242">
        <v>0</v>
      </c>
      <c r="D7" s="242"/>
      <c r="E7" s="242">
        <v>2245352.04</v>
      </c>
      <c r="F7" s="242">
        <v>2245352.04</v>
      </c>
      <c r="G7" s="242">
        <v>0</v>
      </c>
      <c r="H7" s="242"/>
      <c r="I7" s="272" t="s">
        <v>99</v>
      </c>
      <c r="J7" s="272" t="s">
        <v>12</v>
      </c>
      <c r="K7" s="272" t="s">
        <v>81</v>
      </c>
      <c r="L7" s="272" t="s">
        <v>74</v>
      </c>
      <c r="M7" s="272"/>
      <c r="N7" s="242">
        <f t="shared" si="2"/>
        <v>0</v>
      </c>
      <c r="O7" s="242">
        <f t="shared" si="1"/>
        <v>0</v>
      </c>
      <c r="P7" s="242">
        <f t="shared" si="3"/>
        <v>2245352</v>
      </c>
      <c r="Q7" s="242">
        <f t="shared" si="4"/>
        <v>2245352</v>
      </c>
    </row>
    <row r="8" spans="1:17" s="235" customFormat="1" x14ac:dyDescent="0.25">
      <c r="A8" s="340" t="s">
        <v>1146</v>
      </c>
      <c r="B8" s="272" t="s">
        <v>1145</v>
      </c>
      <c r="C8" s="242">
        <v>0</v>
      </c>
      <c r="D8" s="242"/>
      <c r="E8" s="242">
        <v>19713.150000000001</v>
      </c>
      <c r="F8" s="242">
        <v>19713.150000000001</v>
      </c>
      <c r="G8" s="242">
        <v>0</v>
      </c>
      <c r="H8" s="242"/>
      <c r="I8" s="272" t="s">
        <v>99</v>
      </c>
      <c r="J8" s="272" t="s">
        <v>0</v>
      </c>
      <c r="K8" s="272" t="s">
        <v>73</v>
      </c>
      <c r="L8" s="272" t="s">
        <v>37</v>
      </c>
      <c r="M8" s="272"/>
      <c r="N8" s="242">
        <f t="shared" si="2"/>
        <v>0</v>
      </c>
      <c r="O8" s="242">
        <f t="shared" si="1"/>
        <v>0</v>
      </c>
      <c r="P8" s="242">
        <f t="shared" si="3"/>
        <v>19713</v>
      </c>
      <c r="Q8" s="242">
        <f t="shared" si="4"/>
        <v>19713</v>
      </c>
    </row>
    <row r="9" spans="1:17" s="235" customFormat="1" x14ac:dyDescent="0.25">
      <c r="A9" s="340" t="s">
        <v>450</v>
      </c>
      <c r="B9" s="272" t="s">
        <v>451</v>
      </c>
      <c r="C9" s="242">
        <v>13553.36</v>
      </c>
      <c r="D9" s="242"/>
      <c r="E9" s="242">
        <v>10509</v>
      </c>
      <c r="F9" s="242">
        <v>13553.36</v>
      </c>
      <c r="G9" s="242">
        <v>10509</v>
      </c>
      <c r="H9" s="242"/>
      <c r="I9" s="272" t="s">
        <v>99</v>
      </c>
      <c r="J9" s="272" t="s">
        <v>0</v>
      </c>
      <c r="K9" s="272" t="s">
        <v>73</v>
      </c>
      <c r="L9" s="272" t="s">
        <v>37</v>
      </c>
      <c r="M9" s="272" t="s">
        <v>37</v>
      </c>
      <c r="N9" s="242">
        <f t="shared" si="2"/>
        <v>10509</v>
      </c>
      <c r="O9" s="242">
        <f t="shared" si="1"/>
        <v>13553</v>
      </c>
      <c r="P9" s="242">
        <f t="shared" si="3"/>
        <v>10509</v>
      </c>
      <c r="Q9" s="242">
        <f t="shared" si="4"/>
        <v>13553</v>
      </c>
    </row>
    <row r="10" spans="1:17" s="235" customFormat="1" x14ac:dyDescent="0.25">
      <c r="A10" s="340" t="s">
        <v>1152</v>
      </c>
      <c r="B10" s="272" t="s">
        <v>1153</v>
      </c>
      <c r="C10" s="242">
        <v>0</v>
      </c>
      <c r="D10" s="242"/>
      <c r="E10" s="242">
        <v>28980</v>
      </c>
      <c r="F10" s="242"/>
      <c r="G10" s="242">
        <v>28980</v>
      </c>
      <c r="H10" s="242"/>
      <c r="I10" s="272" t="s">
        <v>99</v>
      </c>
      <c r="J10" s="272" t="s">
        <v>0</v>
      </c>
      <c r="K10" s="272" t="s">
        <v>73</v>
      </c>
      <c r="L10" s="272" t="s">
        <v>37</v>
      </c>
      <c r="M10" s="272"/>
      <c r="N10" s="242">
        <f t="shared" si="2"/>
        <v>28980</v>
      </c>
      <c r="O10" s="242">
        <f t="shared" si="1"/>
        <v>0</v>
      </c>
      <c r="P10" s="242">
        <f t="shared" si="3"/>
        <v>28980</v>
      </c>
      <c r="Q10" s="242">
        <f t="shared" si="4"/>
        <v>0</v>
      </c>
    </row>
    <row r="11" spans="1:17" s="235" customFormat="1" x14ac:dyDescent="0.25">
      <c r="A11" s="340" t="s">
        <v>452</v>
      </c>
      <c r="B11" s="272" t="s">
        <v>453</v>
      </c>
      <c r="C11" s="242">
        <v>0</v>
      </c>
      <c r="D11" s="242"/>
      <c r="E11" s="242">
        <v>96761.55</v>
      </c>
      <c r="F11" s="242">
        <v>96761.55</v>
      </c>
      <c r="G11" s="242">
        <v>0</v>
      </c>
      <c r="H11" s="242"/>
      <c r="I11" s="272" t="s">
        <v>99</v>
      </c>
      <c r="J11" s="272" t="s">
        <v>0</v>
      </c>
      <c r="K11" s="272" t="s">
        <v>73</v>
      </c>
      <c r="L11" s="272" t="s">
        <v>37</v>
      </c>
      <c r="M11" s="272"/>
      <c r="N11" s="242">
        <f t="shared" ref="N11:N74" si="5">ROUND((G11-H11),0)</f>
        <v>0</v>
      </c>
      <c r="O11" s="242">
        <f t="shared" ref="O11:O74" si="6">ROUND((C11-D11),0)</f>
        <v>0</v>
      </c>
      <c r="P11" s="242">
        <f t="shared" ref="P11:P74" si="7">ROUND(E11,0)</f>
        <v>96762</v>
      </c>
      <c r="Q11" s="242">
        <f t="shared" ref="Q11:Q74" si="8">ROUND(F11,0)</f>
        <v>96762</v>
      </c>
    </row>
    <row r="12" spans="1:17" s="235" customFormat="1" x14ac:dyDescent="0.25">
      <c r="A12" s="340" t="s">
        <v>454</v>
      </c>
      <c r="B12" s="272" t="s">
        <v>455</v>
      </c>
      <c r="C12" s="242">
        <v>567573.68999999994</v>
      </c>
      <c r="D12" s="242"/>
      <c r="E12" s="242">
        <v>75449.5</v>
      </c>
      <c r="F12" s="242"/>
      <c r="G12" s="242">
        <v>643023.18999999994</v>
      </c>
      <c r="H12" s="242"/>
      <c r="I12" s="272" t="s">
        <v>99</v>
      </c>
      <c r="J12" s="272" t="s">
        <v>0</v>
      </c>
      <c r="K12" s="272" t="s">
        <v>73</v>
      </c>
      <c r="L12" s="272" t="s">
        <v>37</v>
      </c>
      <c r="M12" s="272" t="s">
        <v>37</v>
      </c>
      <c r="N12" s="242">
        <f t="shared" si="5"/>
        <v>643023</v>
      </c>
      <c r="O12" s="242">
        <f t="shared" si="6"/>
        <v>567574</v>
      </c>
      <c r="P12" s="242">
        <f t="shared" si="7"/>
        <v>75450</v>
      </c>
      <c r="Q12" s="242">
        <f t="shared" si="8"/>
        <v>0</v>
      </c>
    </row>
    <row r="13" spans="1:17" s="235" customFormat="1" x14ac:dyDescent="0.25">
      <c r="A13" s="340" t="s">
        <v>1154</v>
      </c>
      <c r="B13" s="272" t="s">
        <v>1155</v>
      </c>
      <c r="C13" s="242">
        <v>0</v>
      </c>
      <c r="D13" s="242"/>
      <c r="E13" s="242">
        <v>1634434.69</v>
      </c>
      <c r="F13" s="242"/>
      <c r="G13" s="242">
        <v>1634434.69</v>
      </c>
      <c r="H13" s="242"/>
      <c r="I13" s="272" t="s">
        <v>99</v>
      </c>
      <c r="J13" s="272" t="s">
        <v>0</v>
      </c>
      <c r="K13" s="272" t="s">
        <v>73</v>
      </c>
      <c r="L13" s="272" t="s">
        <v>37</v>
      </c>
      <c r="M13" s="272"/>
      <c r="N13" s="242">
        <f t="shared" si="5"/>
        <v>1634435</v>
      </c>
      <c r="O13" s="242">
        <f t="shared" si="6"/>
        <v>0</v>
      </c>
      <c r="P13" s="242">
        <f t="shared" si="7"/>
        <v>1634435</v>
      </c>
      <c r="Q13" s="242">
        <f t="shared" si="8"/>
        <v>0</v>
      </c>
    </row>
    <row r="14" spans="1:17" s="235" customFormat="1" x14ac:dyDescent="0.25">
      <c r="A14" s="340" t="s">
        <v>456</v>
      </c>
      <c r="B14" s="272" t="s">
        <v>457</v>
      </c>
      <c r="C14" s="242">
        <v>10325</v>
      </c>
      <c r="D14" s="242"/>
      <c r="E14" s="242">
        <v>17995</v>
      </c>
      <c r="F14" s="242">
        <v>28320</v>
      </c>
      <c r="G14" s="242">
        <v>0</v>
      </c>
      <c r="H14" s="242"/>
      <c r="I14" s="272" t="s">
        <v>99</v>
      </c>
      <c r="J14" s="272" t="s">
        <v>0</v>
      </c>
      <c r="K14" s="272" t="s">
        <v>73</v>
      </c>
      <c r="L14" s="272" t="s">
        <v>37</v>
      </c>
      <c r="M14" s="272" t="s">
        <v>37</v>
      </c>
      <c r="N14" s="242">
        <f t="shared" si="5"/>
        <v>0</v>
      </c>
      <c r="O14" s="242">
        <f t="shared" si="6"/>
        <v>10325</v>
      </c>
      <c r="P14" s="242">
        <f t="shared" si="7"/>
        <v>17995</v>
      </c>
      <c r="Q14" s="242">
        <f t="shared" si="8"/>
        <v>28320</v>
      </c>
    </row>
    <row r="15" spans="1:17" s="235" customFormat="1" x14ac:dyDescent="0.25">
      <c r="A15" s="340" t="s">
        <v>458</v>
      </c>
      <c r="B15" s="272" t="s">
        <v>459</v>
      </c>
      <c r="C15" s="242">
        <v>14600</v>
      </c>
      <c r="D15" s="242"/>
      <c r="E15" s="242">
        <v>102200</v>
      </c>
      <c r="F15" s="242"/>
      <c r="G15" s="242">
        <v>116800</v>
      </c>
      <c r="H15" s="242"/>
      <c r="I15" s="272" t="s">
        <v>99</v>
      </c>
      <c r="J15" s="272" t="s">
        <v>0</v>
      </c>
      <c r="K15" s="272" t="s">
        <v>73</v>
      </c>
      <c r="L15" s="272" t="s">
        <v>37</v>
      </c>
      <c r="M15" s="272" t="s">
        <v>37</v>
      </c>
      <c r="N15" s="242">
        <f t="shared" si="5"/>
        <v>116800</v>
      </c>
      <c r="O15" s="242">
        <f t="shared" si="6"/>
        <v>14600</v>
      </c>
      <c r="P15" s="242">
        <f t="shared" si="7"/>
        <v>102200</v>
      </c>
      <c r="Q15" s="242">
        <f t="shared" si="8"/>
        <v>0</v>
      </c>
    </row>
    <row r="16" spans="1:17" s="235" customFormat="1" x14ac:dyDescent="0.25">
      <c r="A16" s="340" t="s">
        <v>460</v>
      </c>
      <c r="B16" s="272" t="s">
        <v>461</v>
      </c>
      <c r="C16" s="242">
        <v>0</v>
      </c>
      <c r="D16" s="242"/>
      <c r="E16" s="242">
        <v>41860.03</v>
      </c>
      <c r="F16" s="242">
        <v>41860.03</v>
      </c>
      <c r="G16" s="242">
        <v>0</v>
      </c>
      <c r="H16" s="242"/>
      <c r="I16" s="272" t="s">
        <v>99</v>
      </c>
      <c r="J16" s="272" t="s">
        <v>0</v>
      </c>
      <c r="K16" s="272" t="s">
        <v>73</v>
      </c>
      <c r="L16" s="272" t="s">
        <v>37</v>
      </c>
      <c r="M16" s="272"/>
      <c r="N16" s="242">
        <f t="shared" si="5"/>
        <v>0</v>
      </c>
      <c r="O16" s="242">
        <f t="shared" si="6"/>
        <v>0</v>
      </c>
      <c r="P16" s="242">
        <f t="shared" si="7"/>
        <v>41860</v>
      </c>
      <c r="Q16" s="242">
        <f t="shared" si="8"/>
        <v>41860</v>
      </c>
    </row>
    <row r="17" spans="1:17" s="235" customFormat="1" x14ac:dyDescent="0.25">
      <c r="A17" s="340" t="s">
        <v>1156</v>
      </c>
      <c r="B17" s="272" t="s">
        <v>1157</v>
      </c>
      <c r="C17" s="242">
        <v>0</v>
      </c>
      <c r="D17" s="242"/>
      <c r="E17" s="242">
        <v>12621.25</v>
      </c>
      <c r="F17" s="242">
        <v>12621.25</v>
      </c>
      <c r="G17" s="242">
        <v>0</v>
      </c>
      <c r="H17" s="242"/>
      <c r="I17" s="272" t="s">
        <v>99</v>
      </c>
      <c r="J17" s="272" t="s">
        <v>0</v>
      </c>
      <c r="K17" s="272" t="s">
        <v>73</v>
      </c>
      <c r="L17" s="272" t="s">
        <v>37</v>
      </c>
      <c r="M17" s="272"/>
      <c r="N17" s="242">
        <f t="shared" si="5"/>
        <v>0</v>
      </c>
      <c r="O17" s="242">
        <f t="shared" si="6"/>
        <v>0</v>
      </c>
      <c r="P17" s="242">
        <f t="shared" si="7"/>
        <v>12621</v>
      </c>
      <c r="Q17" s="242">
        <f t="shared" si="8"/>
        <v>12621</v>
      </c>
    </row>
    <row r="18" spans="1:17" s="235" customFormat="1" x14ac:dyDescent="0.25">
      <c r="A18" s="340" t="s">
        <v>555</v>
      </c>
      <c r="B18" s="272" t="s">
        <v>554</v>
      </c>
      <c r="C18" s="242">
        <v>0</v>
      </c>
      <c r="D18" s="242"/>
      <c r="E18" s="242">
        <v>22655</v>
      </c>
      <c r="F18" s="242">
        <v>22655</v>
      </c>
      <c r="G18" s="242">
        <v>0</v>
      </c>
      <c r="H18" s="242"/>
      <c r="I18" s="272" t="s">
        <v>99</v>
      </c>
      <c r="J18" s="272" t="s">
        <v>0</v>
      </c>
      <c r="K18" s="272" t="s">
        <v>73</v>
      </c>
      <c r="L18" s="272" t="s">
        <v>37</v>
      </c>
      <c r="M18" s="272"/>
      <c r="N18" s="242">
        <f t="shared" si="5"/>
        <v>0</v>
      </c>
      <c r="O18" s="242">
        <f t="shared" si="6"/>
        <v>0</v>
      </c>
      <c r="P18" s="242">
        <f t="shared" si="7"/>
        <v>22655</v>
      </c>
      <c r="Q18" s="242">
        <f t="shared" si="8"/>
        <v>22655</v>
      </c>
    </row>
    <row r="19" spans="1:17" s="235" customFormat="1" x14ac:dyDescent="0.25">
      <c r="A19" s="340" t="s">
        <v>553</v>
      </c>
      <c r="B19" s="272" t="s">
        <v>552</v>
      </c>
      <c r="C19" s="242">
        <v>0</v>
      </c>
      <c r="D19" s="242"/>
      <c r="E19" s="242">
        <v>73950</v>
      </c>
      <c r="F19" s="242">
        <v>73950</v>
      </c>
      <c r="G19" s="242">
        <v>0</v>
      </c>
      <c r="H19" s="242"/>
      <c r="I19" s="272" t="s">
        <v>99</v>
      </c>
      <c r="J19" s="272" t="s">
        <v>0</v>
      </c>
      <c r="K19" s="272" t="s">
        <v>73</v>
      </c>
      <c r="L19" s="272" t="s">
        <v>37</v>
      </c>
      <c r="M19" s="272"/>
      <c r="N19" s="242">
        <f t="shared" si="5"/>
        <v>0</v>
      </c>
      <c r="O19" s="242">
        <f t="shared" si="6"/>
        <v>0</v>
      </c>
      <c r="P19" s="242">
        <f t="shared" si="7"/>
        <v>73950</v>
      </c>
      <c r="Q19" s="242">
        <f t="shared" si="8"/>
        <v>73950</v>
      </c>
    </row>
    <row r="20" spans="1:17" s="235" customFormat="1" x14ac:dyDescent="0.25">
      <c r="A20" s="340" t="s">
        <v>551</v>
      </c>
      <c r="B20" s="272" t="s">
        <v>550</v>
      </c>
      <c r="C20" s="242">
        <v>0</v>
      </c>
      <c r="D20" s="242"/>
      <c r="E20" s="242">
        <v>133500</v>
      </c>
      <c r="F20" s="242">
        <v>133500</v>
      </c>
      <c r="G20" s="242">
        <v>0</v>
      </c>
      <c r="H20" s="242"/>
      <c r="I20" s="272" t="s">
        <v>99</v>
      </c>
      <c r="J20" s="272" t="s">
        <v>0</v>
      </c>
      <c r="K20" s="272" t="s">
        <v>73</v>
      </c>
      <c r="L20" s="272" t="s">
        <v>37</v>
      </c>
      <c r="M20" s="272"/>
      <c r="N20" s="242">
        <f t="shared" si="5"/>
        <v>0</v>
      </c>
      <c r="O20" s="242">
        <f t="shared" si="6"/>
        <v>0</v>
      </c>
      <c r="P20" s="242">
        <f t="shared" si="7"/>
        <v>133500</v>
      </c>
      <c r="Q20" s="242">
        <f t="shared" si="8"/>
        <v>133500</v>
      </c>
    </row>
    <row r="21" spans="1:17" s="235" customFormat="1" x14ac:dyDescent="0.25">
      <c r="A21" s="340" t="s">
        <v>1158</v>
      </c>
      <c r="B21" s="272" t="s">
        <v>1159</v>
      </c>
      <c r="C21" s="242">
        <v>0</v>
      </c>
      <c r="D21" s="242"/>
      <c r="E21" s="242">
        <v>74500</v>
      </c>
      <c r="F21" s="242">
        <v>74500</v>
      </c>
      <c r="G21" s="242">
        <v>0</v>
      </c>
      <c r="H21" s="242"/>
      <c r="I21" s="272" t="s">
        <v>99</v>
      </c>
      <c r="J21" s="272" t="s">
        <v>0</v>
      </c>
      <c r="K21" s="272" t="s">
        <v>73</v>
      </c>
      <c r="L21" s="272" t="s">
        <v>37</v>
      </c>
      <c r="M21" s="272"/>
      <c r="N21" s="242">
        <f t="shared" si="5"/>
        <v>0</v>
      </c>
      <c r="O21" s="242">
        <f t="shared" si="6"/>
        <v>0</v>
      </c>
      <c r="P21" s="242">
        <f t="shared" si="7"/>
        <v>74500</v>
      </c>
      <c r="Q21" s="242">
        <f t="shared" si="8"/>
        <v>74500</v>
      </c>
    </row>
    <row r="22" spans="1:17" s="235" customFormat="1" x14ac:dyDescent="0.25">
      <c r="A22" s="340" t="s">
        <v>1160</v>
      </c>
      <c r="B22" s="272" t="s">
        <v>1161</v>
      </c>
      <c r="C22" s="242">
        <v>0</v>
      </c>
      <c r="D22" s="242"/>
      <c r="E22" s="242">
        <v>730116.6</v>
      </c>
      <c r="F22" s="242"/>
      <c r="G22" s="242">
        <v>730116.6</v>
      </c>
      <c r="H22" s="242"/>
      <c r="I22" s="272" t="s">
        <v>99</v>
      </c>
      <c r="J22" s="272" t="s">
        <v>0</v>
      </c>
      <c r="K22" s="272" t="s">
        <v>73</v>
      </c>
      <c r="L22" s="272" t="s">
        <v>37</v>
      </c>
      <c r="M22" s="272"/>
      <c r="N22" s="242">
        <f t="shared" si="5"/>
        <v>730117</v>
      </c>
      <c r="O22" s="242">
        <f t="shared" si="6"/>
        <v>0</v>
      </c>
      <c r="P22" s="242">
        <f t="shared" si="7"/>
        <v>730117</v>
      </c>
      <c r="Q22" s="242">
        <f t="shared" si="8"/>
        <v>0</v>
      </c>
    </row>
    <row r="23" spans="1:17" s="235" customFormat="1" x14ac:dyDescent="0.25">
      <c r="A23" s="340" t="s">
        <v>1162</v>
      </c>
      <c r="B23" s="272" t="s">
        <v>1163</v>
      </c>
      <c r="C23" s="242">
        <v>0</v>
      </c>
      <c r="D23" s="242"/>
      <c r="E23" s="242">
        <v>3450</v>
      </c>
      <c r="F23" s="242">
        <v>3450</v>
      </c>
      <c r="G23" s="242">
        <v>0</v>
      </c>
      <c r="H23" s="242"/>
      <c r="I23" s="272" t="s">
        <v>99</v>
      </c>
      <c r="J23" s="272" t="s">
        <v>0</v>
      </c>
      <c r="K23" s="272" t="s">
        <v>73</v>
      </c>
      <c r="L23" s="272" t="s">
        <v>37</v>
      </c>
      <c r="M23" s="272"/>
      <c r="N23" s="242">
        <f t="shared" si="5"/>
        <v>0</v>
      </c>
      <c r="O23" s="242">
        <f t="shared" si="6"/>
        <v>0</v>
      </c>
      <c r="P23" s="242">
        <f t="shared" si="7"/>
        <v>3450</v>
      </c>
      <c r="Q23" s="242">
        <f t="shared" si="8"/>
        <v>3450</v>
      </c>
    </row>
    <row r="24" spans="1:17" s="235" customFormat="1" x14ac:dyDescent="0.25">
      <c r="A24" s="340" t="s">
        <v>442</v>
      </c>
      <c r="B24" s="272" t="s">
        <v>427</v>
      </c>
      <c r="C24" s="242">
        <v>12273</v>
      </c>
      <c r="D24" s="242"/>
      <c r="E24" s="242">
        <v>12272.94</v>
      </c>
      <c r="F24" s="242">
        <v>12273</v>
      </c>
      <c r="G24" s="242">
        <v>12272.94</v>
      </c>
      <c r="H24" s="242"/>
      <c r="I24" s="272" t="s">
        <v>99</v>
      </c>
      <c r="J24" s="272" t="s">
        <v>0</v>
      </c>
      <c r="K24" s="272" t="s">
        <v>73</v>
      </c>
      <c r="L24" s="272" t="s">
        <v>96</v>
      </c>
      <c r="M24" s="272" t="s">
        <v>96</v>
      </c>
      <c r="N24" s="242">
        <f t="shared" si="5"/>
        <v>12273</v>
      </c>
      <c r="O24" s="242">
        <f t="shared" si="6"/>
        <v>12273</v>
      </c>
      <c r="P24" s="242">
        <f t="shared" si="7"/>
        <v>12273</v>
      </c>
      <c r="Q24" s="242">
        <f t="shared" si="8"/>
        <v>12273</v>
      </c>
    </row>
    <row r="25" spans="1:17" s="235" customFormat="1" x14ac:dyDescent="0.25">
      <c r="A25" s="340" t="s">
        <v>443</v>
      </c>
      <c r="B25" s="272" t="s">
        <v>428</v>
      </c>
      <c r="C25" s="242">
        <v>35484.519999999997</v>
      </c>
      <c r="D25" s="242"/>
      <c r="E25" s="242">
        <v>29195</v>
      </c>
      <c r="F25" s="242">
        <v>35484.519999999997</v>
      </c>
      <c r="G25" s="242">
        <v>29195</v>
      </c>
      <c r="H25" s="242"/>
      <c r="I25" s="272" t="s">
        <v>99</v>
      </c>
      <c r="J25" s="272" t="s">
        <v>0</v>
      </c>
      <c r="K25" s="272" t="s">
        <v>73</v>
      </c>
      <c r="L25" s="272" t="s">
        <v>96</v>
      </c>
      <c r="M25" s="272" t="s">
        <v>96</v>
      </c>
      <c r="N25" s="242">
        <f t="shared" si="5"/>
        <v>29195</v>
      </c>
      <c r="O25" s="242">
        <f t="shared" si="6"/>
        <v>35485</v>
      </c>
      <c r="P25" s="242">
        <f t="shared" si="7"/>
        <v>29195</v>
      </c>
      <c r="Q25" s="242">
        <f t="shared" si="8"/>
        <v>35485</v>
      </c>
    </row>
    <row r="26" spans="1:17" x14ac:dyDescent="0.25">
      <c r="A26" s="340" t="s">
        <v>444</v>
      </c>
      <c r="B26" s="272" t="s">
        <v>429</v>
      </c>
      <c r="C26" s="242">
        <v>2100</v>
      </c>
      <c r="D26" s="242"/>
      <c r="E26" s="242">
        <v>2100</v>
      </c>
      <c r="F26" s="242">
        <v>2100</v>
      </c>
      <c r="G26" s="242">
        <v>2100</v>
      </c>
      <c r="H26" s="242"/>
      <c r="I26" s="272" t="s">
        <v>99</v>
      </c>
      <c r="J26" s="272" t="s">
        <v>0</v>
      </c>
      <c r="K26" s="272" t="s">
        <v>73</v>
      </c>
      <c r="L26" s="272" t="s">
        <v>96</v>
      </c>
      <c r="M26" s="272" t="s">
        <v>96</v>
      </c>
      <c r="N26" s="242">
        <f t="shared" si="5"/>
        <v>2100</v>
      </c>
      <c r="O26" s="242">
        <f t="shared" si="6"/>
        <v>2100</v>
      </c>
      <c r="P26" s="242">
        <f t="shared" si="7"/>
        <v>2100</v>
      </c>
      <c r="Q26" s="242">
        <f t="shared" si="8"/>
        <v>2100</v>
      </c>
    </row>
    <row r="27" spans="1:17" x14ac:dyDescent="0.25">
      <c r="A27" s="340" t="s">
        <v>445</v>
      </c>
      <c r="B27" s="272" t="s">
        <v>430</v>
      </c>
      <c r="C27" s="242">
        <v>254</v>
      </c>
      <c r="D27" s="242"/>
      <c r="E27" s="242">
        <v>304</v>
      </c>
      <c r="F27" s="242">
        <v>254</v>
      </c>
      <c r="G27" s="242">
        <v>304</v>
      </c>
      <c r="H27" s="242"/>
      <c r="I27" s="272" t="s">
        <v>99</v>
      </c>
      <c r="J27" s="272" t="s">
        <v>0</v>
      </c>
      <c r="K27" s="272" t="s">
        <v>73</v>
      </c>
      <c r="L27" s="272" t="s">
        <v>96</v>
      </c>
      <c r="M27" s="272" t="s">
        <v>96</v>
      </c>
      <c r="N27" s="242">
        <f t="shared" si="5"/>
        <v>304</v>
      </c>
      <c r="O27" s="242">
        <f t="shared" si="6"/>
        <v>254</v>
      </c>
      <c r="P27" s="242">
        <f t="shared" si="7"/>
        <v>304</v>
      </c>
      <c r="Q27" s="242">
        <f t="shared" si="8"/>
        <v>254</v>
      </c>
    </row>
    <row r="28" spans="1:17" s="235" customFormat="1" x14ac:dyDescent="0.25">
      <c r="A28" s="340" t="s">
        <v>446</v>
      </c>
      <c r="B28" s="272" t="s">
        <v>431</v>
      </c>
      <c r="C28" s="242">
        <v>34.33</v>
      </c>
      <c r="D28" s="242"/>
      <c r="E28" s="242">
        <v>37.880000000000003</v>
      </c>
      <c r="F28" s="242">
        <v>34.33</v>
      </c>
      <c r="G28" s="242">
        <v>37.880000000000003</v>
      </c>
      <c r="H28" s="242"/>
      <c r="I28" s="272" t="s">
        <v>99</v>
      </c>
      <c r="J28" s="272" t="s">
        <v>0</v>
      </c>
      <c r="K28" s="272" t="s">
        <v>73</v>
      </c>
      <c r="L28" s="272" t="s">
        <v>96</v>
      </c>
      <c r="M28" s="272" t="s">
        <v>96</v>
      </c>
      <c r="N28" s="242">
        <f t="shared" si="5"/>
        <v>38</v>
      </c>
      <c r="O28" s="242">
        <f t="shared" si="6"/>
        <v>34</v>
      </c>
      <c r="P28" s="242">
        <f t="shared" si="7"/>
        <v>38</v>
      </c>
      <c r="Q28" s="242">
        <f t="shared" si="8"/>
        <v>34</v>
      </c>
    </row>
    <row r="29" spans="1:17" s="235" customFormat="1" x14ac:dyDescent="0.25">
      <c r="A29" s="340" t="s">
        <v>447</v>
      </c>
      <c r="B29" s="272" t="s">
        <v>432</v>
      </c>
      <c r="C29" s="242">
        <v>8411.52</v>
      </c>
      <c r="D29" s="242"/>
      <c r="E29" s="242"/>
      <c r="F29" s="242">
        <v>8411.52</v>
      </c>
      <c r="G29" s="242">
        <v>0</v>
      </c>
      <c r="H29" s="242"/>
      <c r="I29" s="272" t="s">
        <v>99</v>
      </c>
      <c r="J29" s="272" t="s">
        <v>0</v>
      </c>
      <c r="K29" s="272" t="s">
        <v>73</v>
      </c>
      <c r="L29" s="272" t="s">
        <v>97</v>
      </c>
      <c r="M29" s="272" t="s">
        <v>97</v>
      </c>
      <c r="N29" s="242">
        <f t="shared" si="5"/>
        <v>0</v>
      </c>
      <c r="O29" s="242">
        <f t="shared" si="6"/>
        <v>8412</v>
      </c>
      <c r="P29" s="242">
        <f t="shared" si="7"/>
        <v>0</v>
      </c>
      <c r="Q29" s="242">
        <f t="shared" si="8"/>
        <v>8412</v>
      </c>
    </row>
    <row r="30" spans="1:17" s="235" customFormat="1" x14ac:dyDescent="0.25">
      <c r="A30" s="340" t="s">
        <v>448</v>
      </c>
      <c r="B30" s="272" t="s">
        <v>449</v>
      </c>
      <c r="C30" s="242">
        <v>435444</v>
      </c>
      <c r="D30" s="242"/>
      <c r="E30" s="242">
        <v>869723.61</v>
      </c>
      <c r="F30" s="242">
        <v>435444</v>
      </c>
      <c r="G30" s="242">
        <v>869723.61</v>
      </c>
      <c r="H30" s="242"/>
      <c r="I30" s="272" t="s">
        <v>99</v>
      </c>
      <c r="J30" s="272" t="s">
        <v>0</v>
      </c>
      <c r="K30" s="272" t="s">
        <v>73</v>
      </c>
      <c r="L30" s="272" t="s">
        <v>1147</v>
      </c>
      <c r="M30" s="272" t="s">
        <v>37</v>
      </c>
      <c r="N30" s="242">
        <f t="shared" si="5"/>
        <v>869724</v>
      </c>
      <c r="O30" s="242">
        <f t="shared" si="6"/>
        <v>435444</v>
      </c>
      <c r="P30" s="242">
        <f t="shared" si="7"/>
        <v>869724</v>
      </c>
      <c r="Q30" s="242">
        <f t="shared" si="8"/>
        <v>435444</v>
      </c>
    </row>
    <row r="31" spans="1:17" s="235" customFormat="1" x14ac:dyDescent="0.25">
      <c r="A31" s="340" t="s">
        <v>677</v>
      </c>
      <c r="B31" s="272" t="s">
        <v>676</v>
      </c>
      <c r="C31" s="242">
        <v>3904.22</v>
      </c>
      <c r="D31" s="242"/>
      <c r="E31" s="242">
        <v>16521893.5</v>
      </c>
      <c r="F31" s="242">
        <v>16197133.5</v>
      </c>
      <c r="G31" s="242">
        <v>328664.21999999997</v>
      </c>
      <c r="H31" s="242"/>
      <c r="I31" s="272" t="s">
        <v>99</v>
      </c>
      <c r="J31" s="272" t="s">
        <v>0</v>
      </c>
      <c r="K31" s="272" t="s">
        <v>79</v>
      </c>
      <c r="L31" s="272" t="s">
        <v>79</v>
      </c>
      <c r="M31" s="272" t="s">
        <v>79</v>
      </c>
      <c r="N31" s="242">
        <f t="shared" si="5"/>
        <v>328664</v>
      </c>
      <c r="O31" s="242">
        <f t="shared" si="6"/>
        <v>3904</v>
      </c>
      <c r="P31" s="242">
        <f t="shared" si="7"/>
        <v>16521894</v>
      </c>
      <c r="Q31" s="242">
        <f t="shared" si="8"/>
        <v>16197134</v>
      </c>
    </row>
    <row r="32" spans="1:17" s="235" customFormat="1" x14ac:dyDescent="0.25">
      <c r="A32" s="340" t="s">
        <v>675</v>
      </c>
      <c r="B32" s="272" t="s">
        <v>674</v>
      </c>
      <c r="C32" s="242">
        <v>0</v>
      </c>
      <c r="D32" s="242"/>
      <c r="E32" s="242">
        <v>991055.33</v>
      </c>
      <c r="F32" s="242">
        <v>991055.33</v>
      </c>
      <c r="G32" s="242">
        <v>0</v>
      </c>
      <c r="H32" s="242"/>
      <c r="I32" s="272" t="s">
        <v>99</v>
      </c>
      <c r="J32" s="272" t="s">
        <v>0</v>
      </c>
      <c r="K32" s="272" t="s">
        <v>79</v>
      </c>
      <c r="L32" s="272" t="s">
        <v>79</v>
      </c>
      <c r="M32" s="272"/>
      <c r="N32" s="242">
        <f t="shared" si="5"/>
        <v>0</v>
      </c>
      <c r="O32" s="242">
        <f t="shared" si="6"/>
        <v>0</v>
      </c>
      <c r="P32" s="242">
        <f t="shared" si="7"/>
        <v>991055</v>
      </c>
      <c r="Q32" s="242">
        <f t="shared" si="8"/>
        <v>991055</v>
      </c>
    </row>
    <row r="33" spans="1:17" s="235" customFormat="1" x14ac:dyDescent="0.25">
      <c r="A33" s="340" t="s">
        <v>673</v>
      </c>
      <c r="B33" s="272" t="s">
        <v>672</v>
      </c>
      <c r="C33" s="242">
        <v>343.97</v>
      </c>
      <c r="D33" s="242"/>
      <c r="E33" s="242">
        <v>626040.24</v>
      </c>
      <c r="F33" s="242">
        <v>626040.24</v>
      </c>
      <c r="G33" s="242">
        <v>343.97</v>
      </c>
      <c r="H33" s="242"/>
      <c r="I33" s="272" t="s">
        <v>99</v>
      </c>
      <c r="J33" s="272" t="s">
        <v>0</v>
      </c>
      <c r="K33" s="272" t="s">
        <v>79</v>
      </c>
      <c r="L33" s="272" t="s">
        <v>79</v>
      </c>
      <c r="M33" s="272" t="s">
        <v>79</v>
      </c>
      <c r="N33" s="242">
        <f t="shared" si="5"/>
        <v>344</v>
      </c>
      <c r="O33" s="242">
        <f t="shared" si="6"/>
        <v>344</v>
      </c>
      <c r="P33" s="242">
        <f t="shared" si="7"/>
        <v>626040</v>
      </c>
      <c r="Q33" s="242">
        <f t="shared" si="8"/>
        <v>626040</v>
      </c>
    </row>
    <row r="34" spans="1:17" s="235" customFormat="1" x14ac:dyDescent="0.25">
      <c r="A34" s="340" t="s">
        <v>671</v>
      </c>
      <c r="B34" s="272" t="s">
        <v>670</v>
      </c>
      <c r="C34" s="242"/>
      <c r="D34" s="242">
        <v>17384.439999999999</v>
      </c>
      <c r="E34" s="242">
        <v>327132.87</v>
      </c>
      <c r="F34" s="242">
        <v>325945.32</v>
      </c>
      <c r="G34" s="242"/>
      <c r="H34" s="242">
        <v>16196.89</v>
      </c>
      <c r="I34" s="272" t="s">
        <v>99</v>
      </c>
      <c r="J34" s="272" t="s">
        <v>12</v>
      </c>
      <c r="K34" s="272" t="s">
        <v>81</v>
      </c>
      <c r="L34" s="272" t="s">
        <v>410</v>
      </c>
      <c r="M34" s="272" t="s">
        <v>410</v>
      </c>
      <c r="N34" s="242">
        <f t="shared" si="5"/>
        <v>-16197</v>
      </c>
      <c r="O34" s="242">
        <f t="shared" si="6"/>
        <v>-17384</v>
      </c>
      <c r="P34" s="242">
        <f t="shared" si="7"/>
        <v>327133</v>
      </c>
      <c r="Q34" s="242">
        <f t="shared" si="8"/>
        <v>325945</v>
      </c>
    </row>
    <row r="35" spans="1:17" s="235" customFormat="1" x14ac:dyDescent="0.25">
      <c r="A35" s="340" t="s">
        <v>669</v>
      </c>
      <c r="B35" s="272" t="s">
        <v>668</v>
      </c>
      <c r="C35" s="242">
        <v>28884.25</v>
      </c>
      <c r="D35" s="242"/>
      <c r="E35" s="242">
        <v>1307671.92</v>
      </c>
      <c r="F35" s="242">
        <v>1330403</v>
      </c>
      <c r="G35" s="242">
        <v>6153.17</v>
      </c>
      <c r="H35" s="242"/>
      <c r="I35" s="272" t="s">
        <v>99</v>
      </c>
      <c r="J35" s="272" t="s">
        <v>0</v>
      </c>
      <c r="K35" s="272" t="s">
        <v>79</v>
      </c>
      <c r="L35" s="272" t="s">
        <v>79</v>
      </c>
      <c r="M35" s="272" t="s">
        <v>79</v>
      </c>
      <c r="N35" s="242">
        <f t="shared" si="5"/>
        <v>6153</v>
      </c>
      <c r="O35" s="242">
        <f t="shared" si="6"/>
        <v>28884</v>
      </c>
      <c r="P35" s="242">
        <f t="shared" si="7"/>
        <v>1307672</v>
      </c>
      <c r="Q35" s="242">
        <f t="shared" si="8"/>
        <v>1330403</v>
      </c>
    </row>
    <row r="36" spans="1:17" s="235" customFormat="1" x14ac:dyDescent="0.25">
      <c r="A36" s="340" t="s">
        <v>667</v>
      </c>
      <c r="B36" s="272" t="s">
        <v>666</v>
      </c>
      <c r="C36" s="242"/>
      <c r="D36" s="242">
        <v>615.88</v>
      </c>
      <c r="E36" s="242">
        <v>626990.15</v>
      </c>
      <c r="F36" s="242">
        <v>626990.15</v>
      </c>
      <c r="G36" s="242"/>
      <c r="H36" s="242">
        <v>615.88</v>
      </c>
      <c r="I36" s="272" t="s">
        <v>99</v>
      </c>
      <c r="J36" s="272" t="s">
        <v>12</v>
      </c>
      <c r="K36" s="272" t="s">
        <v>81</v>
      </c>
      <c r="L36" s="272" t="s">
        <v>410</v>
      </c>
      <c r="M36" s="272" t="s">
        <v>410</v>
      </c>
      <c r="N36" s="242">
        <f t="shared" si="5"/>
        <v>-616</v>
      </c>
      <c r="O36" s="242">
        <f t="shared" si="6"/>
        <v>-616</v>
      </c>
      <c r="P36" s="242">
        <f t="shared" si="7"/>
        <v>626990</v>
      </c>
      <c r="Q36" s="242">
        <f t="shared" si="8"/>
        <v>626990</v>
      </c>
    </row>
    <row r="37" spans="1:17" s="235" customFormat="1" x14ac:dyDescent="0.25">
      <c r="A37" s="340" t="s">
        <v>665</v>
      </c>
      <c r="B37" s="272" t="s">
        <v>664</v>
      </c>
      <c r="C37" s="242"/>
      <c r="D37" s="242">
        <v>0.01</v>
      </c>
      <c r="E37" s="242">
        <v>2875670.31</v>
      </c>
      <c r="F37" s="242">
        <v>2875670.31</v>
      </c>
      <c r="G37" s="242"/>
      <c r="H37" s="242">
        <v>0.01</v>
      </c>
      <c r="I37" s="272" t="s">
        <v>99</v>
      </c>
      <c r="J37" s="272" t="s">
        <v>0</v>
      </c>
      <c r="K37" s="272" t="s">
        <v>79</v>
      </c>
      <c r="L37" s="272" t="s">
        <v>79</v>
      </c>
      <c r="M37" s="272"/>
      <c r="N37" s="242">
        <f t="shared" si="5"/>
        <v>0</v>
      </c>
      <c r="O37" s="242">
        <f t="shared" si="6"/>
        <v>0</v>
      </c>
      <c r="P37" s="242">
        <f t="shared" si="7"/>
        <v>2875670</v>
      </c>
      <c r="Q37" s="242">
        <f t="shared" si="8"/>
        <v>2875670</v>
      </c>
    </row>
    <row r="38" spans="1:17" s="235" customFormat="1" x14ac:dyDescent="0.25">
      <c r="A38" s="340" t="s">
        <v>663</v>
      </c>
      <c r="B38" s="272" t="s">
        <v>662</v>
      </c>
      <c r="C38" s="242">
        <v>12314.19</v>
      </c>
      <c r="D38" s="242"/>
      <c r="E38" s="242">
        <v>730317.38</v>
      </c>
      <c r="F38" s="242">
        <v>742683.32</v>
      </c>
      <c r="G38" s="242"/>
      <c r="H38" s="242">
        <v>51.75</v>
      </c>
      <c r="I38" s="272" t="s">
        <v>99</v>
      </c>
      <c r="J38" s="272" t="s">
        <v>12</v>
      </c>
      <c r="K38" s="272" t="s">
        <v>81</v>
      </c>
      <c r="L38" s="272" t="s">
        <v>410</v>
      </c>
      <c r="M38" s="272" t="s">
        <v>79</v>
      </c>
      <c r="N38" s="242">
        <f t="shared" si="5"/>
        <v>-52</v>
      </c>
      <c r="O38" s="242">
        <f t="shared" si="6"/>
        <v>12314</v>
      </c>
      <c r="P38" s="242">
        <f t="shared" si="7"/>
        <v>730317</v>
      </c>
      <c r="Q38" s="242">
        <f t="shared" si="8"/>
        <v>742683</v>
      </c>
    </row>
    <row r="39" spans="1:17" s="235" customFormat="1" x14ac:dyDescent="0.25">
      <c r="A39" s="340" t="s">
        <v>661</v>
      </c>
      <c r="B39" s="272" t="s">
        <v>660</v>
      </c>
      <c r="C39" s="242">
        <v>0</v>
      </c>
      <c r="D39" s="242"/>
      <c r="E39" s="242">
        <v>319465.21000000002</v>
      </c>
      <c r="F39" s="242">
        <v>319465.21000000002</v>
      </c>
      <c r="G39" s="242">
        <v>0</v>
      </c>
      <c r="H39" s="242"/>
      <c r="I39" s="272" t="s">
        <v>99</v>
      </c>
      <c r="J39" s="272" t="s">
        <v>0</v>
      </c>
      <c r="K39" s="272" t="s">
        <v>79</v>
      </c>
      <c r="L39" s="272" t="s">
        <v>79</v>
      </c>
      <c r="M39" s="272"/>
      <c r="N39" s="242">
        <f t="shared" si="5"/>
        <v>0</v>
      </c>
      <c r="O39" s="242">
        <f t="shared" si="6"/>
        <v>0</v>
      </c>
      <c r="P39" s="242">
        <f t="shared" si="7"/>
        <v>319465</v>
      </c>
      <c r="Q39" s="242">
        <f t="shared" si="8"/>
        <v>319465</v>
      </c>
    </row>
    <row r="40" spans="1:17" s="235" customFormat="1" x14ac:dyDescent="0.25">
      <c r="A40" s="340" t="s">
        <v>659</v>
      </c>
      <c r="B40" s="272" t="s">
        <v>658</v>
      </c>
      <c r="C40" s="242">
        <v>7920.89</v>
      </c>
      <c r="D40" s="242"/>
      <c r="E40" s="242">
        <v>346918</v>
      </c>
      <c r="F40" s="242">
        <v>354965</v>
      </c>
      <c r="G40" s="242"/>
      <c r="H40" s="242">
        <v>126.11</v>
      </c>
      <c r="I40" s="272" t="s">
        <v>99</v>
      </c>
      <c r="J40" s="272" t="s">
        <v>12</v>
      </c>
      <c r="K40" s="272" t="s">
        <v>81</v>
      </c>
      <c r="L40" s="272" t="s">
        <v>410</v>
      </c>
      <c r="M40" s="272" t="s">
        <v>79</v>
      </c>
      <c r="N40" s="242">
        <f t="shared" si="5"/>
        <v>-126</v>
      </c>
      <c r="O40" s="242">
        <f t="shared" si="6"/>
        <v>7921</v>
      </c>
      <c r="P40" s="242">
        <f t="shared" si="7"/>
        <v>346918</v>
      </c>
      <c r="Q40" s="242">
        <f t="shared" si="8"/>
        <v>354965</v>
      </c>
    </row>
    <row r="41" spans="1:17" s="235" customFormat="1" x14ac:dyDescent="0.25">
      <c r="A41" s="340" t="s">
        <v>657</v>
      </c>
      <c r="B41" s="272" t="s">
        <v>656</v>
      </c>
      <c r="C41" s="242"/>
      <c r="D41" s="242">
        <v>1999.89</v>
      </c>
      <c r="E41" s="242"/>
      <c r="F41" s="242"/>
      <c r="G41" s="242"/>
      <c r="H41" s="242">
        <v>1999.89</v>
      </c>
      <c r="I41" s="272" t="s">
        <v>99</v>
      </c>
      <c r="J41" s="272" t="s">
        <v>12</v>
      </c>
      <c r="K41" s="272" t="s">
        <v>81</v>
      </c>
      <c r="L41" s="272" t="s">
        <v>410</v>
      </c>
      <c r="M41" s="272" t="s">
        <v>410</v>
      </c>
      <c r="N41" s="242">
        <f t="shared" si="5"/>
        <v>-2000</v>
      </c>
      <c r="O41" s="242">
        <f t="shared" si="6"/>
        <v>-2000</v>
      </c>
      <c r="P41" s="242">
        <f t="shared" si="7"/>
        <v>0</v>
      </c>
      <c r="Q41" s="242">
        <f t="shared" si="8"/>
        <v>0</v>
      </c>
    </row>
    <row r="42" spans="1:17" s="235" customFormat="1" x14ac:dyDescent="0.25">
      <c r="A42" s="340" t="s">
        <v>655</v>
      </c>
      <c r="B42" s="272" t="s">
        <v>654</v>
      </c>
      <c r="C42" s="242"/>
      <c r="D42" s="242">
        <v>683.56</v>
      </c>
      <c r="E42" s="242">
        <v>415955.58</v>
      </c>
      <c r="F42" s="242">
        <v>415955.58</v>
      </c>
      <c r="G42" s="242"/>
      <c r="H42" s="242">
        <v>683.56</v>
      </c>
      <c r="I42" s="272" t="s">
        <v>99</v>
      </c>
      <c r="J42" s="272" t="s">
        <v>12</v>
      </c>
      <c r="K42" s="272" t="s">
        <v>81</v>
      </c>
      <c r="L42" s="272" t="s">
        <v>410</v>
      </c>
      <c r="M42" s="272" t="s">
        <v>410</v>
      </c>
      <c r="N42" s="242">
        <f t="shared" si="5"/>
        <v>-684</v>
      </c>
      <c r="O42" s="242">
        <f t="shared" si="6"/>
        <v>-684</v>
      </c>
      <c r="P42" s="242">
        <f t="shared" si="7"/>
        <v>415956</v>
      </c>
      <c r="Q42" s="242">
        <f t="shared" si="8"/>
        <v>415956</v>
      </c>
    </row>
    <row r="43" spans="1:17" s="235" customFormat="1" x14ac:dyDescent="0.25">
      <c r="A43" s="340" t="s">
        <v>653</v>
      </c>
      <c r="B43" s="272" t="s">
        <v>652</v>
      </c>
      <c r="C43" s="242"/>
      <c r="D43" s="242">
        <v>609.13</v>
      </c>
      <c r="E43" s="242"/>
      <c r="F43" s="242">
        <v>3865.31</v>
      </c>
      <c r="G43" s="242"/>
      <c r="H43" s="242">
        <v>4474.4399999999996</v>
      </c>
      <c r="I43" s="272" t="s">
        <v>99</v>
      </c>
      <c r="J43" s="272" t="s">
        <v>12</v>
      </c>
      <c r="K43" s="272" t="s">
        <v>81</v>
      </c>
      <c r="L43" s="272" t="s">
        <v>410</v>
      </c>
      <c r="M43" s="272" t="s">
        <v>410</v>
      </c>
      <c r="N43" s="242">
        <f t="shared" si="5"/>
        <v>-4474</v>
      </c>
      <c r="O43" s="242">
        <f t="shared" si="6"/>
        <v>-609</v>
      </c>
      <c r="P43" s="242">
        <f t="shared" si="7"/>
        <v>0</v>
      </c>
      <c r="Q43" s="242">
        <f t="shared" si="8"/>
        <v>3865</v>
      </c>
    </row>
    <row r="44" spans="1:17" s="235" customFormat="1" x14ac:dyDescent="0.25">
      <c r="A44" s="340" t="s">
        <v>651</v>
      </c>
      <c r="B44" s="272" t="s">
        <v>650</v>
      </c>
      <c r="C44" s="242">
        <v>0</v>
      </c>
      <c r="D44" s="242"/>
      <c r="E44" s="242">
        <v>1786476.85</v>
      </c>
      <c r="F44" s="242">
        <v>1786476.85</v>
      </c>
      <c r="G44" s="242">
        <v>0</v>
      </c>
      <c r="H44" s="242"/>
      <c r="I44" s="272" t="s">
        <v>99</v>
      </c>
      <c r="J44" s="272" t="s">
        <v>0</v>
      </c>
      <c r="K44" s="272" t="s">
        <v>79</v>
      </c>
      <c r="L44" s="272" t="s">
        <v>79</v>
      </c>
      <c r="M44" s="272"/>
      <c r="N44" s="242">
        <f t="shared" si="5"/>
        <v>0</v>
      </c>
      <c r="O44" s="242">
        <f t="shared" si="6"/>
        <v>0</v>
      </c>
      <c r="P44" s="242">
        <f t="shared" si="7"/>
        <v>1786477</v>
      </c>
      <c r="Q44" s="242">
        <f t="shared" si="8"/>
        <v>1786477</v>
      </c>
    </row>
    <row r="45" spans="1:17" s="235" customFormat="1" x14ac:dyDescent="0.25">
      <c r="A45" s="340" t="s">
        <v>649</v>
      </c>
      <c r="B45" s="272" t="s">
        <v>648</v>
      </c>
      <c r="C45" s="242">
        <v>10418.44</v>
      </c>
      <c r="D45" s="242"/>
      <c r="E45" s="242">
        <v>2175059.04</v>
      </c>
      <c r="F45" s="242">
        <v>2176293.61</v>
      </c>
      <c r="G45" s="242">
        <v>9183.8700000000008</v>
      </c>
      <c r="H45" s="242"/>
      <c r="I45" s="272" t="s">
        <v>99</v>
      </c>
      <c r="J45" s="272" t="s">
        <v>0</v>
      </c>
      <c r="K45" s="272" t="s">
        <v>79</v>
      </c>
      <c r="L45" s="272" t="s">
        <v>79</v>
      </c>
      <c r="M45" s="272" t="s">
        <v>79</v>
      </c>
      <c r="N45" s="242">
        <f t="shared" si="5"/>
        <v>9184</v>
      </c>
      <c r="O45" s="242">
        <f t="shared" si="6"/>
        <v>10418</v>
      </c>
      <c r="P45" s="242">
        <f t="shared" si="7"/>
        <v>2175059</v>
      </c>
      <c r="Q45" s="242">
        <f t="shared" si="8"/>
        <v>2176294</v>
      </c>
    </row>
    <row r="46" spans="1:17" s="235" customFormat="1" x14ac:dyDescent="0.25">
      <c r="A46" s="340" t="s">
        <v>647</v>
      </c>
      <c r="B46" s="272" t="s">
        <v>646</v>
      </c>
      <c r="C46" s="242"/>
      <c r="D46" s="242">
        <v>857.17</v>
      </c>
      <c r="E46" s="242">
        <v>2235373.4700000002</v>
      </c>
      <c r="F46" s="242">
        <v>2212991.08</v>
      </c>
      <c r="G46" s="242">
        <v>21525.22</v>
      </c>
      <c r="H46" s="242"/>
      <c r="I46" s="272" t="s">
        <v>99</v>
      </c>
      <c r="J46" s="272" t="s">
        <v>0</v>
      </c>
      <c r="K46" s="272" t="s">
        <v>79</v>
      </c>
      <c r="L46" s="272" t="s">
        <v>79</v>
      </c>
      <c r="M46" s="272" t="s">
        <v>410</v>
      </c>
      <c r="N46" s="242">
        <f t="shared" si="5"/>
        <v>21525</v>
      </c>
      <c r="O46" s="242">
        <f t="shared" si="6"/>
        <v>-857</v>
      </c>
      <c r="P46" s="242">
        <f t="shared" si="7"/>
        <v>2235373</v>
      </c>
      <c r="Q46" s="242">
        <f t="shared" si="8"/>
        <v>2212991</v>
      </c>
    </row>
    <row r="47" spans="1:17" s="235" customFormat="1" x14ac:dyDescent="0.25">
      <c r="A47" s="340" t="s">
        <v>645</v>
      </c>
      <c r="B47" s="272" t="s">
        <v>644</v>
      </c>
      <c r="C47" s="242">
        <v>0</v>
      </c>
      <c r="D47" s="242"/>
      <c r="E47" s="242">
        <v>334975.15999999997</v>
      </c>
      <c r="F47" s="242">
        <v>334975.15999999997</v>
      </c>
      <c r="G47" s="242">
        <v>0</v>
      </c>
      <c r="H47" s="242"/>
      <c r="I47" s="272" t="s">
        <v>99</v>
      </c>
      <c r="J47" s="272" t="s">
        <v>0</v>
      </c>
      <c r="K47" s="272" t="s">
        <v>79</v>
      </c>
      <c r="L47" s="272" t="s">
        <v>79</v>
      </c>
      <c r="M47" s="272"/>
      <c r="N47" s="242">
        <f t="shared" si="5"/>
        <v>0</v>
      </c>
      <c r="O47" s="242">
        <f t="shared" si="6"/>
        <v>0</v>
      </c>
      <c r="P47" s="242">
        <f t="shared" si="7"/>
        <v>334975</v>
      </c>
      <c r="Q47" s="242">
        <f t="shared" si="8"/>
        <v>334975</v>
      </c>
    </row>
    <row r="48" spans="1:17" s="235" customFormat="1" x14ac:dyDescent="0.25">
      <c r="A48" s="340" t="s">
        <v>643</v>
      </c>
      <c r="B48" s="272" t="s">
        <v>642</v>
      </c>
      <c r="C48" s="242"/>
      <c r="D48" s="242">
        <v>992.39</v>
      </c>
      <c r="E48" s="242"/>
      <c r="F48" s="242"/>
      <c r="G48" s="242"/>
      <c r="H48" s="242">
        <v>992.39</v>
      </c>
      <c r="I48" s="272" t="s">
        <v>99</v>
      </c>
      <c r="J48" s="272" t="s">
        <v>12</v>
      </c>
      <c r="K48" s="272" t="s">
        <v>81</v>
      </c>
      <c r="L48" s="272" t="s">
        <v>410</v>
      </c>
      <c r="M48" s="272" t="s">
        <v>410</v>
      </c>
      <c r="N48" s="242">
        <f t="shared" si="5"/>
        <v>-992</v>
      </c>
      <c r="O48" s="242">
        <f t="shared" si="6"/>
        <v>-992</v>
      </c>
      <c r="P48" s="242">
        <f t="shared" si="7"/>
        <v>0</v>
      </c>
      <c r="Q48" s="242">
        <f t="shared" si="8"/>
        <v>0</v>
      </c>
    </row>
    <row r="49" spans="1:17" s="235" customFormat="1" x14ac:dyDescent="0.25">
      <c r="A49" s="340" t="s">
        <v>641</v>
      </c>
      <c r="B49" s="272" t="s">
        <v>640</v>
      </c>
      <c r="C49" s="242">
        <v>0</v>
      </c>
      <c r="D49" s="242"/>
      <c r="E49" s="242">
        <v>203247.66</v>
      </c>
      <c r="F49" s="242">
        <v>203247.76</v>
      </c>
      <c r="G49" s="242"/>
      <c r="H49" s="242">
        <v>0.1</v>
      </c>
      <c r="I49" s="272" t="s">
        <v>99</v>
      </c>
      <c r="J49" s="272" t="s">
        <v>0</v>
      </c>
      <c r="K49" s="272" t="s">
        <v>79</v>
      </c>
      <c r="L49" s="272" t="s">
        <v>79</v>
      </c>
      <c r="M49" s="272"/>
      <c r="N49" s="242">
        <f t="shared" si="5"/>
        <v>0</v>
      </c>
      <c r="O49" s="242">
        <f t="shared" si="6"/>
        <v>0</v>
      </c>
      <c r="P49" s="242">
        <f t="shared" si="7"/>
        <v>203248</v>
      </c>
      <c r="Q49" s="242">
        <f t="shared" si="8"/>
        <v>203248</v>
      </c>
    </row>
    <row r="50" spans="1:17" s="235" customFormat="1" x14ac:dyDescent="0.25">
      <c r="A50" s="340" t="s">
        <v>639</v>
      </c>
      <c r="B50" s="272" t="s">
        <v>638</v>
      </c>
      <c r="C50" s="242">
        <v>0</v>
      </c>
      <c r="D50" s="242"/>
      <c r="E50" s="242">
        <v>1295669.33</v>
      </c>
      <c r="F50" s="242">
        <v>1295669.33</v>
      </c>
      <c r="G50" s="242">
        <v>0</v>
      </c>
      <c r="H50" s="242"/>
      <c r="I50" s="272" t="s">
        <v>99</v>
      </c>
      <c r="J50" s="272" t="s">
        <v>0</v>
      </c>
      <c r="K50" s="272" t="s">
        <v>79</v>
      </c>
      <c r="L50" s="272" t="s">
        <v>79</v>
      </c>
      <c r="M50" s="272"/>
      <c r="N50" s="242">
        <f t="shared" si="5"/>
        <v>0</v>
      </c>
      <c r="O50" s="242">
        <f t="shared" si="6"/>
        <v>0</v>
      </c>
      <c r="P50" s="242">
        <f t="shared" si="7"/>
        <v>1295669</v>
      </c>
      <c r="Q50" s="242">
        <f t="shared" si="8"/>
        <v>1295669</v>
      </c>
    </row>
    <row r="51" spans="1:17" s="235" customFormat="1" x14ac:dyDescent="0.25">
      <c r="A51" s="340" t="s">
        <v>637</v>
      </c>
      <c r="B51" s="272" t="s">
        <v>636</v>
      </c>
      <c r="C51" s="242">
        <v>0.05</v>
      </c>
      <c r="D51" s="242"/>
      <c r="E51" s="242">
        <v>18351.96</v>
      </c>
      <c r="F51" s="242">
        <v>15858.58</v>
      </c>
      <c r="G51" s="242">
        <v>2493.4299999999998</v>
      </c>
      <c r="H51" s="242"/>
      <c r="I51" s="272" t="s">
        <v>99</v>
      </c>
      <c r="J51" s="272" t="s">
        <v>0</v>
      </c>
      <c r="K51" s="272" t="s">
        <v>79</v>
      </c>
      <c r="L51" s="272" t="s">
        <v>79</v>
      </c>
      <c r="M51" s="272"/>
      <c r="N51" s="242">
        <f t="shared" si="5"/>
        <v>2493</v>
      </c>
      <c r="O51" s="242">
        <f t="shared" si="6"/>
        <v>0</v>
      </c>
      <c r="P51" s="242">
        <f t="shared" si="7"/>
        <v>18352</v>
      </c>
      <c r="Q51" s="242">
        <f t="shared" si="8"/>
        <v>15859</v>
      </c>
    </row>
    <row r="52" spans="1:17" s="235" customFormat="1" x14ac:dyDescent="0.25">
      <c r="A52" s="340" t="s">
        <v>635</v>
      </c>
      <c r="B52" s="272" t="s">
        <v>634</v>
      </c>
      <c r="C52" s="242">
        <v>0</v>
      </c>
      <c r="D52" s="242"/>
      <c r="E52" s="242">
        <v>544353.21</v>
      </c>
      <c r="F52" s="242">
        <v>544322.21</v>
      </c>
      <c r="G52" s="242">
        <v>31</v>
      </c>
      <c r="H52" s="242"/>
      <c r="I52" s="272" t="s">
        <v>99</v>
      </c>
      <c r="J52" s="272" t="s">
        <v>0</v>
      </c>
      <c r="K52" s="272" t="s">
        <v>79</v>
      </c>
      <c r="L52" s="272" t="s">
        <v>79</v>
      </c>
      <c r="M52" s="272"/>
      <c r="N52" s="242">
        <f t="shared" si="5"/>
        <v>31</v>
      </c>
      <c r="O52" s="242">
        <f t="shared" si="6"/>
        <v>0</v>
      </c>
      <c r="P52" s="242">
        <f t="shared" si="7"/>
        <v>544353</v>
      </c>
      <c r="Q52" s="242">
        <f t="shared" si="8"/>
        <v>544322</v>
      </c>
    </row>
    <row r="53" spans="1:17" s="235" customFormat="1" x14ac:dyDescent="0.25">
      <c r="A53" s="340" t="s">
        <v>633</v>
      </c>
      <c r="B53" s="272" t="s">
        <v>632</v>
      </c>
      <c r="C53" s="242">
        <v>9178.43</v>
      </c>
      <c r="D53" s="242"/>
      <c r="E53" s="242">
        <v>389377.07</v>
      </c>
      <c r="F53" s="242">
        <v>375373.77</v>
      </c>
      <c r="G53" s="242">
        <v>23181.73</v>
      </c>
      <c r="H53" s="242"/>
      <c r="I53" s="272" t="s">
        <v>99</v>
      </c>
      <c r="J53" s="272" t="s">
        <v>0</v>
      </c>
      <c r="K53" s="272" t="s">
        <v>79</v>
      </c>
      <c r="L53" s="272" t="s">
        <v>79</v>
      </c>
      <c r="M53" s="272" t="s">
        <v>79</v>
      </c>
      <c r="N53" s="242">
        <f t="shared" si="5"/>
        <v>23182</v>
      </c>
      <c r="O53" s="242">
        <f t="shared" si="6"/>
        <v>9178</v>
      </c>
      <c r="P53" s="242">
        <f t="shared" si="7"/>
        <v>389377</v>
      </c>
      <c r="Q53" s="242">
        <f t="shared" si="8"/>
        <v>375374</v>
      </c>
    </row>
    <row r="54" spans="1:17" s="235" customFormat="1" x14ac:dyDescent="0.25">
      <c r="A54" s="340" t="s">
        <v>631</v>
      </c>
      <c r="B54" s="272" t="s">
        <v>630</v>
      </c>
      <c r="C54" s="242">
        <v>8321.3700000000008</v>
      </c>
      <c r="D54" s="242"/>
      <c r="E54" s="242">
        <v>174028.84</v>
      </c>
      <c r="F54" s="242">
        <v>182350.21</v>
      </c>
      <c r="G54" s="242">
        <v>0</v>
      </c>
      <c r="H54" s="242"/>
      <c r="I54" s="272" t="s">
        <v>99</v>
      </c>
      <c r="J54" s="272" t="s">
        <v>0</v>
      </c>
      <c r="K54" s="272" t="s">
        <v>79</v>
      </c>
      <c r="L54" s="272" t="s">
        <v>79</v>
      </c>
      <c r="M54" s="272" t="s">
        <v>79</v>
      </c>
      <c r="N54" s="242">
        <f t="shared" si="5"/>
        <v>0</v>
      </c>
      <c r="O54" s="242">
        <f t="shared" si="6"/>
        <v>8321</v>
      </c>
      <c r="P54" s="242">
        <f t="shared" si="7"/>
        <v>174029</v>
      </c>
      <c r="Q54" s="242">
        <f t="shared" si="8"/>
        <v>182350</v>
      </c>
    </row>
    <row r="55" spans="1:17" s="235" customFormat="1" x14ac:dyDescent="0.25">
      <c r="A55" s="340" t="s">
        <v>1164</v>
      </c>
      <c r="B55" s="272" t="s">
        <v>1165</v>
      </c>
      <c r="C55" s="242">
        <v>0</v>
      </c>
      <c r="D55" s="242"/>
      <c r="E55" s="242">
        <v>1025915</v>
      </c>
      <c r="F55" s="242">
        <v>1025915</v>
      </c>
      <c r="G55" s="242">
        <v>0</v>
      </c>
      <c r="H55" s="242"/>
      <c r="I55" s="272" t="s">
        <v>99</v>
      </c>
      <c r="J55" s="272" t="s">
        <v>0</v>
      </c>
      <c r="K55" s="272" t="s">
        <v>79</v>
      </c>
      <c r="L55" s="272" t="s">
        <v>79</v>
      </c>
      <c r="M55" s="272"/>
      <c r="N55" s="242">
        <f t="shared" si="5"/>
        <v>0</v>
      </c>
      <c r="O55" s="242">
        <f t="shared" si="6"/>
        <v>0</v>
      </c>
      <c r="P55" s="242">
        <f t="shared" si="7"/>
        <v>1025915</v>
      </c>
      <c r="Q55" s="242">
        <f t="shared" si="8"/>
        <v>1025915</v>
      </c>
    </row>
    <row r="56" spans="1:17" s="235" customFormat="1" x14ac:dyDescent="0.25">
      <c r="A56" s="340" t="s">
        <v>629</v>
      </c>
      <c r="B56" s="272" t="s">
        <v>628</v>
      </c>
      <c r="C56" s="242"/>
      <c r="D56" s="242">
        <v>3865.31</v>
      </c>
      <c r="E56" s="242">
        <v>10106.86</v>
      </c>
      <c r="F56" s="242">
        <v>6241.55</v>
      </c>
      <c r="G56" s="242">
        <v>0</v>
      </c>
      <c r="H56" s="242"/>
      <c r="I56" s="272" t="s">
        <v>99</v>
      </c>
      <c r="J56" s="272" t="s">
        <v>0</v>
      </c>
      <c r="K56" s="272" t="s">
        <v>79</v>
      </c>
      <c r="L56" s="272" t="s">
        <v>79</v>
      </c>
      <c r="M56" s="272" t="s">
        <v>410</v>
      </c>
      <c r="N56" s="242">
        <f t="shared" si="5"/>
        <v>0</v>
      </c>
      <c r="O56" s="242">
        <f t="shared" si="6"/>
        <v>-3865</v>
      </c>
      <c r="P56" s="242">
        <f t="shared" si="7"/>
        <v>10107</v>
      </c>
      <c r="Q56" s="242">
        <f t="shared" si="8"/>
        <v>6242</v>
      </c>
    </row>
    <row r="57" spans="1:17" s="235" customFormat="1" x14ac:dyDescent="0.25">
      <c r="A57" s="340" t="s">
        <v>627</v>
      </c>
      <c r="B57" s="272" t="s">
        <v>626</v>
      </c>
      <c r="C57" s="242">
        <v>0</v>
      </c>
      <c r="D57" s="242"/>
      <c r="E57" s="242">
        <v>191555.4</v>
      </c>
      <c r="F57" s="242">
        <v>191556.41</v>
      </c>
      <c r="G57" s="242"/>
      <c r="H57" s="242">
        <v>1.01</v>
      </c>
      <c r="I57" s="272" t="s">
        <v>99</v>
      </c>
      <c r="J57" s="272" t="s">
        <v>12</v>
      </c>
      <c r="K57" s="272" t="s">
        <v>81</v>
      </c>
      <c r="L57" s="272" t="s">
        <v>410</v>
      </c>
      <c r="M57" s="272"/>
      <c r="N57" s="242">
        <f t="shared" si="5"/>
        <v>-1</v>
      </c>
      <c r="O57" s="242">
        <f t="shared" si="6"/>
        <v>0</v>
      </c>
      <c r="P57" s="242">
        <f t="shared" si="7"/>
        <v>191555</v>
      </c>
      <c r="Q57" s="242">
        <f t="shared" si="8"/>
        <v>191556</v>
      </c>
    </row>
    <row r="58" spans="1:17" s="235" customFormat="1" x14ac:dyDescent="0.25">
      <c r="A58" s="340" t="s">
        <v>625</v>
      </c>
      <c r="B58" s="272" t="s">
        <v>624</v>
      </c>
      <c r="C58" s="242">
        <v>77.61</v>
      </c>
      <c r="D58" s="242"/>
      <c r="E58" s="242">
        <v>525149.05000000005</v>
      </c>
      <c r="F58" s="242">
        <v>522237.13</v>
      </c>
      <c r="G58" s="242">
        <v>2989.53</v>
      </c>
      <c r="H58" s="242"/>
      <c r="I58" s="272" t="s">
        <v>99</v>
      </c>
      <c r="J58" s="272" t="s">
        <v>0</v>
      </c>
      <c r="K58" s="272" t="s">
        <v>79</v>
      </c>
      <c r="L58" s="272" t="s">
        <v>79</v>
      </c>
      <c r="M58" s="272" t="s">
        <v>79</v>
      </c>
      <c r="N58" s="242">
        <f t="shared" si="5"/>
        <v>2990</v>
      </c>
      <c r="O58" s="242">
        <f t="shared" si="6"/>
        <v>78</v>
      </c>
      <c r="P58" s="242">
        <f t="shared" si="7"/>
        <v>525149</v>
      </c>
      <c r="Q58" s="242">
        <f t="shared" si="8"/>
        <v>522237</v>
      </c>
    </row>
    <row r="59" spans="1:17" s="235" customFormat="1" x14ac:dyDescent="0.25">
      <c r="A59" s="340" t="s">
        <v>623</v>
      </c>
      <c r="B59" s="272" t="s">
        <v>622</v>
      </c>
      <c r="C59" s="242">
        <v>4190.57</v>
      </c>
      <c r="D59" s="242"/>
      <c r="E59" s="242">
        <v>482475.27</v>
      </c>
      <c r="F59" s="242">
        <v>486666.62</v>
      </c>
      <c r="G59" s="242"/>
      <c r="H59" s="242">
        <v>0.78</v>
      </c>
      <c r="I59" s="272" t="s">
        <v>99</v>
      </c>
      <c r="J59" s="272" t="s">
        <v>12</v>
      </c>
      <c r="K59" s="272" t="s">
        <v>81</v>
      </c>
      <c r="L59" s="272" t="s">
        <v>410</v>
      </c>
      <c r="M59" s="272" t="s">
        <v>79</v>
      </c>
      <c r="N59" s="242">
        <f t="shared" si="5"/>
        <v>-1</v>
      </c>
      <c r="O59" s="242">
        <f t="shared" si="6"/>
        <v>4191</v>
      </c>
      <c r="P59" s="242">
        <f t="shared" si="7"/>
        <v>482475</v>
      </c>
      <c r="Q59" s="242">
        <f t="shared" si="8"/>
        <v>486667</v>
      </c>
    </row>
    <row r="60" spans="1:17" s="235" customFormat="1" x14ac:dyDescent="0.25">
      <c r="A60" s="340" t="s">
        <v>621</v>
      </c>
      <c r="B60" s="272" t="s">
        <v>620</v>
      </c>
      <c r="C60" s="242">
        <v>0</v>
      </c>
      <c r="D60" s="242"/>
      <c r="E60" s="242">
        <v>313652.23</v>
      </c>
      <c r="F60" s="242">
        <v>313652.23</v>
      </c>
      <c r="G60" s="242">
        <v>0</v>
      </c>
      <c r="H60" s="242"/>
      <c r="I60" s="272" t="s">
        <v>99</v>
      </c>
      <c r="J60" s="272" t="s">
        <v>0</v>
      </c>
      <c r="K60" s="272" t="s">
        <v>79</v>
      </c>
      <c r="L60" s="272" t="s">
        <v>79</v>
      </c>
      <c r="M60" s="272"/>
      <c r="N60" s="242">
        <f t="shared" si="5"/>
        <v>0</v>
      </c>
      <c r="O60" s="242">
        <f t="shared" si="6"/>
        <v>0</v>
      </c>
      <c r="P60" s="242">
        <f t="shared" si="7"/>
        <v>313652</v>
      </c>
      <c r="Q60" s="242">
        <f t="shared" si="8"/>
        <v>313652</v>
      </c>
    </row>
    <row r="61" spans="1:17" s="235" customFormat="1" x14ac:dyDescent="0.25">
      <c r="A61" s="340" t="s">
        <v>619</v>
      </c>
      <c r="B61" s="272" t="s">
        <v>618</v>
      </c>
      <c r="C61" s="242">
        <v>6139</v>
      </c>
      <c r="D61" s="242"/>
      <c r="E61" s="242"/>
      <c r="F61" s="242"/>
      <c r="G61" s="242">
        <v>6139</v>
      </c>
      <c r="H61" s="242"/>
      <c r="I61" s="272" t="s">
        <v>99</v>
      </c>
      <c r="J61" s="272" t="s">
        <v>0</v>
      </c>
      <c r="K61" s="272" t="s">
        <v>79</v>
      </c>
      <c r="L61" s="272" t="s">
        <v>79</v>
      </c>
      <c r="M61" s="272" t="s">
        <v>79</v>
      </c>
      <c r="N61" s="242">
        <f t="shared" si="5"/>
        <v>6139</v>
      </c>
      <c r="O61" s="242">
        <f t="shared" si="6"/>
        <v>6139</v>
      </c>
      <c r="P61" s="242">
        <f t="shared" si="7"/>
        <v>0</v>
      </c>
      <c r="Q61" s="242">
        <f t="shared" si="8"/>
        <v>0</v>
      </c>
    </row>
    <row r="62" spans="1:17" s="235" customFormat="1" x14ac:dyDescent="0.25">
      <c r="A62" s="340" t="s">
        <v>617</v>
      </c>
      <c r="B62" s="272" t="s">
        <v>616</v>
      </c>
      <c r="C62" s="242">
        <v>19338.14</v>
      </c>
      <c r="D62" s="242"/>
      <c r="E62" s="242">
        <v>1091906.8400000001</v>
      </c>
      <c r="F62" s="242">
        <v>1102993.25</v>
      </c>
      <c r="G62" s="242">
        <v>8251.73</v>
      </c>
      <c r="H62" s="242"/>
      <c r="I62" s="272" t="s">
        <v>99</v>
      </c>
      <c r="J62" s="272" t="s">
        <v>0</v>
      </c>
      <c r="K62" s="272" t="s">
        <v>79</v>
      </c>
      <c r="L62" s="272" t="s">
        <v>79</v>
      </c>
      <c r="M62" s="272" t="s">
        <v>79</v>
      </c>
      <c r="N62" s="242">
        <f t="shared" si="5"/>
        <v>8252</v>
      </c>
      <c r="O62" s="242">
        <f t="shared" si="6"/>
        <v>19338</v>
      </c>
      <c r="P62" s="242">
        <f t="shared" si="7"/>
        <v>1091907</v>
      </c>
      <c r="Q62" s="242">
        <f t="shared" si="8"/>
        <v>1102993</v>
      </c>
    </row>
    <row r="63" spans="1:17" s="235" customFormat="1" x14ac:dyDescent="0.25">
      <c r="A63" s="340" t="s">
        <v>615</v>
      </c>
      <c r="B63" s="272" t="s">
        <v>614</v>
      </c>
      <c r="C63" s="242">
        <v>2574.88</v>
      </c>
      <c r="D63" s="242"/>
      <c r="E63" s="242"/>
      <c r="F63" s="242"/>
      <c r="G63" s="242">
        <v>2574.88</v>
      </c>
      <c r="H63" s="242"/>
      <c r="I63" s="272" t="s">
        <v>99</v>
      </c>
      <c r="J63" s="272" t="s">
        <v>0</v>
      </c>
      <c r="K63" s="272" t="s">
        <v>79</v>
      </c>
      <c r="L63" s="272" t="s">
        <v>79</v>
      </c>
      <c r="M63" s="272" t="s">
        <v>79</v>
      </c>
      <c r="N63" s="242">
        <f t="shared" si="5"/>
        <v>2575</v>
      </c>
      <c r="O63" s="242">
        <f t="shared" si="6"/>
        <v>2575</v>
      </c>
      <c r="P63" s="242">
        <f t="shared" si="7"/>
        <v>0</v>
      </c>
      <c r="Q63" s="242">
        <f t="shared" si="8"/>
        <v>0</v>
      </c>
    </row>
    <row r="64" spans="1:17" s="235" customFormat="1" x14ac:dyDescent="0.25">
      <c r="A64" s="340" t="s">
        <v>613</v>
      </c>
      <c r="B64" s="272" t="s">
        <v>612</v>
      </c>
      <c r="C64" s="242"/>
      <c r="D64" s="242">
        <v>8.86</v>
      </c>
      <c r="E64" s="242">
        <v>269734.8</v>
      </c>
      <c r="F64" s="242">
        <v>269725.94</v>
      </c>
      <c r="G64" s="242">
        <v>0</v>
      </c>
      <c r="H64" s="242"/>
      <c r="I64" s="272" t="s">
        <v>99</v>
      </c>
      <c r="J64" s="272" t="s">
        <v>0</v>
      </c>
      <c r="K64" s="272" t="s">
        <v>79</v>
      </c>
      <c r="L64" s="272" t="s">
        <v>79</v>
      </c>
      <c r="M64" s="272" t="s">
        <v>410</v>
      </c>
      <c r="N64" s="242">
        <f t="shared" si="5"/>
        <v>0</v>
      </c>
      <c r="O64" s="242">
        <f t="shared" si="6"/>
        <v>-9</v>
      </c>
      <c r="P64" s="242">
        <f t="shared" si="7"/>
        <v>269735</v>
      </c>
      <c r="Q64" s="242">
        <f t="shared" si="8"/>
        <v>269726</v>
      </c>
    </row>
    <row r="65" spans="1:17" s="235" customFormat="1" x14ac:dyDescent="0.25">
      <c r="A65" s="340" t="s">
        <v>611</v>
      </c>
      <c r="B65" s="272" t="s">
        <v>610</v>
      </c>
      <c r="C65" s="242">
        <v>6369</v>
      </c>
      <c r="D65" s="242"/>
      <c r="E65" s="242"/>
      <c r="F65" s="242"/>
      <c r="G65" s="242">
        <v>6369</v>
      </c>
      <c r="H65" s="242"/>
      <c r="I65" s="272" t="s">
        <v>99</v>
      </c>
      <c r="J65" s="272" t="s">
        <v>0</v>
      </c>
      <c r="K65" s="272" t="s">
        <v>79</v>
      </c>
      <c r="L65" s="272" t="s">
        <v>79</v>
      </c>
      <c r="M65" s="272" t="s">
        <v>79</v>
      </c>
      <c r="N65" s="242">
        <f t="shared" si="5"/>
        <v>6369</v>
      </c>
      <c r="O65" s="242">
        <f t="shared" si="6"/>
        <v>6369</v>
      </c>
      <c r="P65" s="242">
        <f t="shared" si="7"/>
        <v>0</v>
      </c>
      <c r="Q65" s="242">
        <f t="shared" si="8"/>
        <v>0</v>
      </c>
    </row>
    <row r="66" spans="1:17" s="235" customFormat="1" x14ac:dyDescent="0.25">
      <c r="A66" s="340" t="s">
        <v>609</v>
      </c>
      <c r="B66" s="272" t="s">
        <v>608</v>
      </c>
      <c r="C66" s="242">
        <v>32561</v>
      </c>
      <c r="D66" s="242"/>
      <c r="E66" s="242"/>
      <c r="F66" s="242"/>
      <c r="G66" s="242">
        <v>32561</v>
      </c>
      <c r="H66" s="242"/>
      <c r="I66" s="272" t="s">
        <v>99</v>
      </c>
      <c r="J66" s="272" t="s">
        <v>0</v>
      </c>
      <c r="K66" s="272" t="s">
        <v>79</v>
      </c>
      <c r="L66" s="272" t="s">
        <v>79</v>
      </c>
      <c r="M66" s="272" t="s">
        <v>79</v>
      </c>
      <c r="N66" s="242">
        <f t="shared" si="5"/>
        <v>32561</v>
      </c>
      <c r="O66" s="242">
        <f t="shared" si="6"/>
        <v>32561</v>
      </c>
      <c r="P66" s="242">
        <f t="shared" si="7"/>
        <v>0</v>
      </c>
      <c r="Q66" s="242">
        <f t="shared" si="8"/>
        <v>0</v>
      </c>
    </row>
    <row r="67" spans="1:17" s="235" customFormat="1" x14ac:dyDescent="0.25">
      <c r="A67" s="340" t="s">
        <v>1166</v>
      </c>
      <c r="B67" s="272" t="s">
        <v>1167</v>
      </c>
      <c r="C67" s="242">
        <v>0</v>
      </c>
      <c r="D67" s="242"/>
      <c r="E67" s="242">
        <v>23000</v>
      </c>
      <c r="F67" s="242">
        <v>23000</v>
      </c>
      <c r="G67" s="242">
        <v>0</v>
      </c>
      <c r="H67" s="242"/>
      <c r="I67" s="272" t="s">
        <v>99</v>
      </c>
      <c r="J67" s="272" t="s">
        <v>0</v>
      </c>
      <c r="K67" s="272" t="s">
        <v>79</v>
      </c>
      <c r="L67" s="272" t="s">
        <v>79</v>
      </c>
      <c r="M67" s="272"/>
      <c r="N67" s="242">
        <f t="shared" si="5"/>
        <v>0</v>
      </c>
      <c r="O67" s="242">
        <f t="shared" si="6"/>
        <v>0</v>
      </c>
      <c r="P67" s="242">
        <f t="shared" si="7"/>
        <v>23000</v>
      </c>
      <c r="Q67" s="242">
        <f t="shared" si="8"/>
        <v>23000</v>
      </c>
    </row>
    <row r="68" spans="1:17" s="235" customFormat="1" x14ac:dyDescent="0.25">
      <c r="A68" s="340" t="s">
        <v>607</v>
      </c>
      <c r="B68" s="272" t="s">
        <v>606</v>
      </c>
      <c r="C68" s="242">
        <v>0</v>
      </c>
      <c r="D68" s="242"/>
      <c r="E68" s="242">
        <v>23000</v>
      </c>
      <c r="F68" s="242">
        <v>23000</v>
      </c>
      <c r="G68" s="242">
        <v>0</v>
      </c>
      <c r="H68" s="242"/>
      <c r="I68" s="272" t="s">
        <v>99</v>
      </c>
      <c r="J68" s="272" t="s">
        <v>0</v>
      </c>
      <c r="K68" s="272" t="s">
        <v>79</v>
      </c>
      <c r="L68" s="272" t="s">
        <v>79</v>
      </c>
      <c r="M68" s="272"/>
      <c r="N68" s="242">
        <f t="shared" si="5"/>
        <v>0</v>
      </c>
      <c r="O68" s="242">
        <f t="shared" si="6"/>
        <v>0</v>
      </c>
      <c r="P68" s="242">
        <f t="shared" si="7"/>
        <v>23000</v>
      </c>
      <c r="Q68" s="242">
        <f t="shared" si="8"/>
        <v>23000</v>
      </c>
    </row>
    <row r="69" spans="1:17" s="235" customFormat="1" x14ac:dyDescent="0.25">
      <c r="A69" s="340" t="s">
        <v>605</v>
      </c>
      <c r="B69" s="272" t="s">
        <v>604</v>
      </c>
      <c r="C69" s="242">
        <v>223822.54</v>
      </c>
      <c r="D69" s="242"/>
      <c r="E69" s="242">
        <v>4778.46</v>
      </c>
      <c r="F69" s="242"/>
      <c r="G69" s="242">
        <v>228601</v>
      </c>
      <c r="H69" s="242"/>
      <c r="I69" s="272" t="s">
        <v>99</v>
      </c>
      <c r="J69" s="272" t="s">
        <v>0</v>
      </c>
      <c r="K69" s="272" t="s">
        <v>79</v>
      </c>
      <c r="L69" s="272" t="s">
        <v>79</v>
      </c>
      <c r="M69" s="272" t="s">
        <v>79</v>
      </c>
      <c r="N69" s="242">
        <f t="shared" si="5"/>
        <v>228601</v>
      </c>
      <c r="O69" s="242">
        <f t="shared" si="6"/>
        <v>223823</v>
      </c>
      <c r="P69" s="242">
        <f t="shared" si="7"/>
        <v>4778</v>
      </c>
      <c r="Q69" s="242">
        <f t="shared" si="8"/>
        <v>0</v>
      </c>
    </row>
    <row r="70" spans="1:17" s="235" customFormat="1" x14ac:dyDescent="0.25">
      <c r="A70" s="340" t="s">
        <v>603</v>
      </c>
      <c r="B70" s="272" t="s">
        <v>602</v>
      </c>
      <c r="C70" s="242">
        <v>0</v>
      </c>
      <c r="D70" s="242"/>
      <c r="E70" s="242">
        <v>5750</v>
      </c>
      <c r="F70" s="242">
        <v>5750</v>
      </c>
      <c r="G70" s="242">
        <v>0</v>
      </c>
      <c r="H70" s="242"/>
      <c r="I70" s="272" t="s">
        <v>99</v>
      </c>
      <c r="J70" s="272" t="s">
        <v>0</v>
      </c>
      <c r="K70" s="272" t="s">
        <v>79</v>
      </c>
      <c r="L70" s="272" t="s">
        <v>79</v>
      </c>
      <c r="M70" s="272"/>
      <c r="N70" s="242">
        <f t="shared" si="5"/>
        <v>0</v>
      </c>
      <c r="O70" s="242">
        <f t="shared" si="6"/>
        <v>0</v>
      </c>
      <c r="P70" s="242">
        <f t="shared" si="7"/>
        <v>5750</v>
      </c>
      <c r="Q70" s="242">
        <f t="shared" si="8"/>
        <v>5750</v>
      </c>
    </row>
    <row r="71" spans="1:17" s="235" customFormat="1" x14ac:dyDescent="0.25">
      <c r="A71" s="340" t="s">
        <v>601</v>
      </c>
      <c r="B71" s="272" t="s">
        <v>600</v>
      </c>
      <c r="C71" s="242">
        <v>0</v>
      </c>
      <c r="D71" s="242"/>
      <c r="E71" s="242">
        <v>508416.3</v>
      </c>
      <c r="F71" s="242">
        <v>508416.3</v>
      </c>
      <c r="G71" s="242">
        <v>0</v>
      </c>
      <c r="H71" s="242"/>
      <c r="I71" s="272" t="s">
        <v>99</v>
      </c>
      <c r="J71" s="272" t="s">
        <v>0</v>
      </c>
      <c r="K71" s="272" t="s">
        <v>79</v>
      </c>
      <c r="L71" s="272" t="s">
        <v>79</v>
      </c>
      <c r="M71" s="272"/>
      <c r="N71" s="242">
        <f t="shared" si="5"/>
        <v>0</v>
      </c>
      <c r="O71" s="242">
        <f t="shared" si="6"/>
        <v>0</v>
      </c>
      <c r="P71" s="242">
        <f t="shared" si="7"/>
        <v>508416</v>
      </c>
      <c r="Q71" s="242">
        <f t="shared" si="8"/>
        <v>508416</v>
      </c>
    </row>
    <row r="72" spans="1:17" s="235" customFormat="1" x14ac:dyDescent="0.25">
      <c r="A72" s="340" t="s">
        <v>599</v>
      </c>
      <c r="B72" s="272" t="s">
        <v>598</v>
      </c>
      <c r="C72" s="242">
        <v>0</v>
      </c>
      <c r="D72" s="242"/>
      <c r="E72" s="242">
        <v>23000</v>
      </c>
      <c r="F72" s="242">
        <v>23000</v>
      </c>
      <c r="G72" s="242">
        <v>0</v>
      </c>
      <c r="H72" s="242"/>
      <c r="I72" s="272" t="s">
        <v>99</v>
      </c>
      <c r="J72" s="272" t="s">
        <v>0</v>
      </c>
      <c r="K72" s="272" t="s">
        <v>79</v>
      </c>
      <c r="L72" s="272" t="s">
        <v>79</v>
      </c>
      <c r="M72" s="272"/>
      <c r="N72" s="242">
        <f t="shared" si="5"/>
        <v>0</v>
      </c>
      <c r="O72" s="242">
        <f t="shared" si="6"/>
        <v>0</v>
      </c>
      <c r="P72" s="242">
        <f t="shared" si="7"/>
        <v>23000</v>
      </c>
      <c r="Q72" s="242">
        <f t="shared" si="8"/>
        <v>23000</v>
      </c>
    </row>
    <row r="73" spans="1:17" s="235" customFormat="1" x14ac:dyDescent="0.25">
      <c r="A73" s="340" t="s">
        <v>597</v>
      </c>
      <c r="B73" s="272" t="s">
        <v>596</v>
      </c>
      <c r="C73" s="242">
        <v>3440.16</v>
      </c>
      <c r="D73" s="242"/>
      <c r="E73" s="242">
        <v>642879.47</v>
      </c>
      <c r="F73" s="242">
        <v>646319.81000000006</v>
      </c>
      <c r="G73" s="242"/>
      <c r="H73" s="242">
        <v>0.18</v>
      </c>
      <c r="I73" s="272" t="s">
        <v>99</v>
      </c>
      <c r="J73" s="272" t="s">
        <v>0</v>
      </c>
      <c r="K73" s="272" t="s">
        <v>79</v>
      </c>
      <c r="L73" s="272" t="s">
        <v>79</v>
      </c>
      <c r="M73" s="272" t="s">
        <v>79</v>
      </c>
      <c r="N73" s="242">
        <f t="shared" si="5"/>
        <v>0</v>
      </c>
      <c r="O73" s="242">
        <f t="shared" si="6"/>
        <v>3440</v>
      </c>
      <c r="P73" s="242">
        <f t="shared" si="7"/>
        <v>642879</v>
      </c>
      <c r="Q73" s="242">
        <f t="shared" si="8"/>
        <v>646320</v>
      </c>
    </row>
    <row r="74" spans="1:17" s="235" customFormat="1" x14ac:dyDescent="0.25">
      <c r="A74" s="340" t="s">
        <v>595</v>
      </c>
      <c r="B74" s="272" t="s">
        <v>594</v>
      </c>
      <c r="C74" s="242">
        <v>1549.61</v>
      </c>
      <c r="D74" s="242"/>
      <c r="E74" s="242">
        <v>217295.13</v>
      </c>
      <c r="F74" s="242">
        <v>218844.74</v>
      </c>
      <c r="G74" s="242">
        <v>0</v>
      </c>
      <c r="H74" s="242"/>
      <c r="I74" s="272" t="s">
        <v>99</v>
      </c>
      <c r="J74" s="272" t="s">
        <v>0</v>
      </c>
      <c r="K74" s="272" t="s">
        <v>79</v>
      </c>
      <c r="L74" s="272" t="s">
        <v>79</v>
      </c>
      <c r="M74" s="272" t="s">
        <v>79</v>
      </c>
      <c r="N74" s="242">
        <f t="shared" si="5"/>
        <v>0</v>
      </c>
      <c r="O74" s="242">
        <f t="shared" si="6"/>
        <v>1550</v>
      </c>
      <c r="P74" s="242">
        <f t="shared" si="7"/>
        <v>217295</v>
      </c>
      <c r="Q74" s="242">
        <f t="shared" si="8"/>
        <v>218845</v>
      </c>
    </row>
    <row r="75" spans="1:17" s="235" customFormat="1" x14ac:dyDescent="0.25">
      <c r="A75" s="340" t="s">
        <v>1168</v>
      </c>
      <c r="B75" s="272" t="s">
        <v>1169</v>
      </c>
      <c r="C75" s="242">
        <v>0</v>
      </c>
      <c r="D75" s="242"/>
      <c r="E75" s="242">
        <v>195500</v>
      </c>
      <c r="F75" s="242">
        <v>195500</v>
      </c>
      <c r="G75" s="242">
        <v>0</v>
      </c>
      <c r="H75" s="242"/>
      <c r="I75" s="272" t="s">
        <v>99</v>
      </c>
      <c r="J75" s="272" t="s">
        <v>0</v>
      </c>
      <c r="K75" s="272" t="s">
        <v>79</v>
      </c>
      <c r="L75" s="272" t="s">
        <v>79</v>
      </c>
      <c r="M75" s="272"/>
      <c r="N75" s="242">
        <f t="shared" ref="N75:N138" si="9">ROUND((G75-H75),0)</f>
        <v>0</v>
      </c>
      <c r="O75" s="242">
        <f t="shared" ref="O75:O138" si="10">ROUND((C75-D75),0)</f>
        <v>0</v>
      </c>
      <c r="P75" s="242">
        <f t="shared" ref="P75:P138" si="11">ROUND(E75,0)</f>
        <v>195500</v>
      </c>
      <c r="Q75" s="242">
        <f t="shared" ref="Q75:Q138" si="12">ROUND(F75,0)</f>
        <v>195500</v>
      </c>
    </row>
    <row r="76" spans="1:17" s="235" customFormat="1" x14ac:dyDescent="0.25">
      <c r="A76" s="340" t="s">
        <v>593</v>
      </c>
      <c r="B76" s="272" t="s">
        <v>592</v>
      </c>
      <c r="C76" s="242">
        <v>0</v>
      </c>
      <c r="D76" s="242"/>
      <c r="E76" s="242">
        <v>847863.98</v>
      </c>
      <c r="F76" s="242">
        <v>847861.41</v>
      </c>
      <c r="G76" s="242">
        <v>2.57</v>
      </c>
      <c r="H76" s="242"/>
      <c r="I76" s="272" t="s">
        <v>99</v>
      </c>
      <c r="J76" s="272" t="s">
        <v>0</v>
      </c>
      <c r="K76" s="272" t="s">
        <v>79</v>
      </c>
      <c r="L76" s="272" t="s">
        <v>79</v>
      </c>
      <c r="M76" s="272"/>
      <c r="N76" s="242">
        <f t="shared" si="9"/>
        <v>3</v>
      </c>
      <c r="O76" s="242">
        <f t="shared" si="10"/>
        <v>0</v>
      </c>
      <c r="P76" s="242">
        <f t="shared" si="11"/>
        <v>847864</v>
      </c>
      <c r="Q76" s="242">
        <f t="shared" si="12"/>
        <v>847861</v>
      </c>
    </row>
    <row r="77" spans="1:17" s="235" customFormat="1" x14ac:dyDescent="0.25">
      <c r="A77" s="340" t="s">
        <v>591</v>
      </c>
      <c r="B77" s="272" t="s">
        <v>590</v>
      </c>
      <c r="C77" s="242">
        <v>5582.42</v>
      </c>
      <c r="D77" s="242"/>
      <c r="E77" s="242">
        <v>315834.2</v>
      </c>
      <c r="F77" s="242">
        <v>321416.62</v>
      </c>
      <c r="G77" s="242">
        <v>0</v>
      </c>
      <c r="H77" s="242"/>
      <c r="I77" s="272" t="s">
        <v>99</v>
      </c>
      <c r="J77" s="272" t="s">
        <v>0</v>
      </c>
      <c r="K77" s="272" t="s">
        <v>79</v>
      </c>
      <c r="L77" s="272" t="s">
        <v>79</v>
      </c>
      <c r="M77" s="272" t="s">
        <v>79</v>
      </c>
      <c r="N77" s="242">
        <f t="shared" si="9"/>
        <v>0</v>
      </c>
      <c r="O77" s="242">
        <f t="shared" si="10"/>
        <v>5582</v>
      </c>
      <c r="P77" s="242">
        <f t="shared" si="11"/>
        <v>315834</v>
      </c>
      <c r="Q77" s="242">
        <f t="shared" si="12"/>
        <v>321417</v>
      </c>
    </row>
    <row r="78" spans="1:17" s="235" customFormat="1" x14ac:dyDescent="0.25">
      <c r="A78" s="340" t="s">
        <v>589</v>
      </c>
      <c r="B78" s="272" t="s">
        <v>588</v>
      </c>
      <c r="C78" s="242"/>
      <c r="D78" s="242">
        <v>0.1</v>
      </c>
      <c r="E78" s="242">
        <v>373160.96000000002</v>
      </c>
      <c r="F78" s="242">
        <v>373160.96000000002</v>
      </c>
      <c r="G78" s="242"/>
      <c r="H78" s="242">
        <v>0.1</v>
      </c>
      <c r="I78" s="272" t="s">
        <v>99</v>
      </c>
      <c r="J78" s="272" t="s">
        <v>0</v>
      </c>
      <c r="K78" s="272" t="s">
        <v>79</v>
      </c>
      <c r="L78" s="272" t="s">
        <v>79</v>
      </c>
      <c r="M78" s="272"/>
      <c r="N78" s="242">
        <f t="shared" si="9"/>
        <v>0</v>
      </c>
      <c r="O78" s="242">
        <f t="shared" si="10"/>
        <v>0</v>
      </c>
      <c r="P78" s="242">
        <f t="shared" si="11"/>
        <v>373161</v>
      </c>
      <c r="Q78" s="242">
        <f t="shared" si="12"/>
        <v>373161</v>
      </c>
    </row>
    <row r="79" spans="1:17" s="235" customFormat="1" x14ac:dyDescent="0.25">
      <c r="A79" s="340" t="s">
        <v>587</v>
      </c>
      <c r="B79" s="272" t="s">
        <v>586</v>
      </c>
      <c r="C79" s="242">
        <v>3467.62</v>
      </c>
      <c r="D79" s="242"/>
      <c r="E79" s="242">
        <v>295412.90000000002</v>
      </c>
      <c r="F79" s="242">
        <v>298880.52</v>
      </c>
      <c r="G79" s="242">
        <v>0</v>
      </c>
      <c r="H79" s="242"/>
      <c r="I79" s="272" t="s">
        <v>99</v>
      </c>
      <c r="J79" s="272" t="s">
        <v>0</v>
      </c>
      <c r="K79" s="272" t="s">
        <v>79</v>
      </c>
      <c r="L79" s="272" t="s">
        <v>79</v>
      </c>
      <c r="M79" s="272" t="s">
        <v>79</v>
      </c>
      <c r="N79" s="242">
        <f t="shared" si="9"/>
        <v>0</v>
      </c>
      <c r="O79" s="242">
        <f t="shared" si="10"/>
        <v>3468</v>
      </c>
      <c r="P79" s="242">
        <f t="shared" si="11"/>
        <v>295413</v>
      </c>
      <c r="Q79" s="242">
        <f t="shared" si="12"/>
        <v>298881</v>
      </c>
    </row>
    <row r="80" spans="1:17" s="235" customFormat="1" x14ac:dyDescent="0.25">
      <c r="A80" s="340" t="s">
        <v>585</v>
      </c>
      <c r="B80" s="272" t="s">
        <v>584</v>
      </c>
      <c r="C80" s="242">
        <v>0</v>
      </c>
      <c r="D80" s="242"/>
      <c r="E80" s="242">
        <v>484718.14</v>
      </c>
      <c r="F80" s="242">
        <v>484718.14</v>
      </c>
      <c r="G80" s="242">
        <v>0</v>
      </c>
      <c r="H80" s="242"/>
      <c r="I80" s="272" t="s">
        <v>99</v>
      </c>
      <c r="J80" s="272" t="s">
        <v>0</v>
      </c>
      <c r="K80" s="272" t="s">
        <v>79</v>
      </c>
      <c r="L80" s="272" t="s">
        <v>79</v>
      </c>
      <c r="M80" s="272"/>
      <c r="N80" s="242">
        <f t="shared" si="9"/>
        <v>0</v>
      </c>
      <c r="O80" s="242">
        <f t="shared" si="10"/>
        <v>0</v>
      </c>
      <c r="P80" s="242">
        <f t="shared" si="11"/>
        <v>484718</v>
      </c>
      <c r="Q80" s="242">
        <f t="shared" si="12"/>
        <v>484718</v>
      </c>
    </row>
    <row r="81" spans="1:17" x14ac:dyDescent="0.25">
      <c r="A81" s="340" t="s">
        <v>583</v>
      </c>
      <c r="B81" s="272" t="s">
        <v>1275</v>
      </c>
      <c r="C81" s="242">
        <v>0</v>
      </c>
      <c r="D81" s="242"/>
      <c r="E81" s="242">
        <v>234966.99</v>
      </c>
      <c r="F81" s="242">
        <v>234966.99</v>
      </c>
      <c r="G81" s="242">
        <v>0</v>
      </c>
      <c r="H81" s="242"/>
      <c r="I81" s="272" t="s">
        <v>99</v>
      </c>
      <c r="J81" s="272" t="s">
        <v>0</v>
      </c>
      <c r="K81" s="272" t="s">
        <v>79</v>
      </c>
      <c r="L81" s="272" t="s">
        <v>79</v>
      </c>
      <c r="M81" s="272"/>
      <c r="N81" s="242">
        <f t="shared" si="9"/>
        <v>0</v>
      </c>
      <c r="O81" s="242">
        <f t="shared" si="10"/>
        <v>0</v>
      </c>
      <c r="P81" s="242">
        <f t="shared" si="11"/>
        <v>234967</v>
      </c>
      <c r="Q81" s="242">
        <f t="shared" si="12"/>
        <v>234967</v>
      </c>
    </row>
    <row r="82" spans="1:17" x14ac:dyDescent="0.25">
      <c r="A82" s="340" t="s">
        <v>582</v>
      </c>
      <c r="B82" s="272" t="s">
        <v>581</v>
      </c>
      <c r="C82" s="242">
        <v>0</v>
      </c>
      <c r="D82" s="242"/>
      <c r="E82" s="242">
        <v>291968.5</v>
      </c>
      <c r="F82" s="242">
        <v>291968.5</v>
      </c>
      <c r="G82" s="242">
        <v>0</v>
      </c>
      <c r="H82" s="242"/>
      <c r="I82" s="272" t="s">
        <v>99</v>
      </c>
      <c r="J82" s="272" t="s">
        <v>0</v>
      </c>
      <c r="K82" s="272" t="s">
        <v>79</v>
      </c>
      <c r="L82" s="272" t="s">
        <v>79</v>
      </c>
      <c r="M82" s="272"/>
      <c r="N82" s="242">
        <f t="shared" si="9"/>
        <v>0</v>
      </c>
      <c r="O82" s="242">
        <f t="shared" si="10"/>
        <v>0</v>
      </c>
      <c r="P82" s="242">
        <f t="shared" si="11"/>
        <v>291969</v>
      </c>
      <c r="Q82" s="242">
        <f t="shared" si="12"/>
        <v>291969</v>
      </c>
    </row>
    <row r="83" spans="1:17" x14ac:dyDescent="0.25">
      <c r="A83" s="340" t="s">
        <v>580</v>
      </c>
      <c r="B83" s="272" t="s">
        <v>579</v>
      </c>
      <c r="C83" s="242">
        <v>0</v>
      </c>
      <c r="D83" s="242"/>
      <c r="E83" s="242">
        <v>289836.05</v>
      </c>
      <c r="F83" s="242">
        <v>289836.05</v>
      </c>
      <c r="G83" s="242">
        <v>0</v>
      </c>
      <c r="H83" s="242"/>
      <c r="I83" s="272" t="s">
        <v>99</v>
      </c>
      <c r="J83" s="272" t="s">
        <v>0</v>
      </c>
      <c r="K83" s="272" t="s">
        <v>79</v>
      </c>
      <c r="L83" s="272" t="s">
        <v>79</v>
      </c>
      <c r="M83" s="272"/>
      <c r="N83" s="242">
        <f t="shared" si="9"/>
        <v>0</v>
      </c>
      <c r="O83" s="242">
        <f t="shared" si="10"/>
        <v>0</v>
      </c>
      <c r="P83" s="242">
        <f t="shared" si="11"/>
        <v>289836</v>
      </c>
      <c r="Q83" s="242">
        <f t="shared" si="12"/>
        <v>289836</v>
      </c>
    </row>
    <row r="84" spans="1:17" x14ac:dyDescent="0.25">
      <c r="A84" s="340" t="s">
        <v>578</v>
      </c>
      <c r="B84" s="272" t="s">
        <v>577</v>
      </c>
      <c r="C84" s="242">
        <v>0</v>
      </c>
      <c r="D84" s="242"/>
      <c r="E84" s="242">
        <v>161999.69</v>
      </c>
      <c r="F84" s="242">
        <v>161999.67000000001</v>
      </c>
      <c r="G84" s="242">
        <v>0.02</v>
      </c>
      <c r="H84" s="242"/>
      <c r="I84" s="272" t="s">
        <v>99</v>
      </c>
      <c r="J84" s="272" t="s">
        <v>0</v>
      </c>
      <c r="K84" s="272" t="s">
        <v>79</v>
      </c>
      <c r="L84" s="272" t="s">
        <v>79</v>
      </c>
      <c r="M84" s="272"/>
      <c r="N84" s="242">
        <f t="shared" si="9"/>
        <v>0</v>
      </c>
      <c r="O84" s="242">
        <f t="shared" si="10"/>
        <v>0</v>
      </c>
      <c r="P84" s="242">
        <f t="shared" si="11"/>
        <v>162000</v>
      </c>
      <c r="Q84" s="242">
        <f t="shared" si="12"/>
        <v>162000</v>
      </c>
    </row>
    <row r="85" spans="1:17" x14ac:dyDescent="0.25">
      <c r="A85" s="340" t="s">
        <v>576</v>
      </c>
      <c r="B85" s="272" t="s">
        <v>575</v>
      </c>
      <c r="C85" s="242">
        <v>0</v>
      </c>
      <c r="D85" s="242"/>
      <c r="E85" s="242">
        <v>392427.96</v>
      </c>
      <c r="F85" s="242">
        <v>392427.96</v>
      </c>
      <c r="G85" s="242">
        <v>0</v>
      </c>
      <c r="H85" s="242"/>
      <c r="I85" s="272" t="s">
        <v>99</v>
      </c>
      <c r="J85" s="272" t="s">
        <v>0</v>
      </c>
      <c r="K85" s="272" t="s">
        <v>79</v>
      </c>
      <c r="L85" s="272" t="s">
        <v>79</v>
      </c>
      <c r="M85" s="272"/>
      <c r="N85" s="242">
        <f t="shared" si="9"/>
        <v>0</v>
      </c>
      <c r="O85" s="242">
        <f t="shared" si="10"/>
        <v>0</v>
      </c>
      <c r="P85" s="242">
        <f t="shared" si="11"/>
        <v>392428</v>
      </c>
      <c r="Q85" s="242">
        <f t="shared" si="12"/>
        <v>392428</v>
      </c>
    </row>
    <row r="86" spans="1:17" x14ac:dyDescent="0.25">
      <c r="A86" s="340" t="s">
        <v>574</v>
      </c>
      <c r="B86" s="272" t="s">
        <v>573</v>
      </c>
      <c r="C86" s="242">
        <v>0</v>
      </c>
      <c r="D86" s="242"/>
      <c r="E86" s="242">
        <v>564201.53</v>
      </c>
      <c r="F86" s="242">
        <v>564201.53</v>
      </c>
      <c r="G86" s="242">
        <v>0</v>
      </c>
      <c r="H86" s="242"/>
      <c r="I86" s="272" t="s">
        <v>99</v>
      </c>
      <c r="J86" s="272" t="s">
        <v>0</v>
      </c>
      <c r="K86" s="272" t="s">
        <v>79</v>
      </c>
      <c r="L86" s="272" t="s">
        <v>79</v>
      </c>
      <c r="M86" s="272"/>
      <c r="N86" s="242">
        <f t="shared" si="9"/>
        <v>0</v>
      </c>
      <c r="O86" s="242">
        <f t="shared" si="10"/>
        <v>0</v>
      </c>
      <c r="P86" s="242">
        <f t="shared" si="11"/>
        <v>564202</v>
      </c>
      <c r="Q86" s="242">
        <f t="shared" si="12"/>
        <v>564202</v>
      </c>
    </row>
    <row r="87" spans="1:17" x14ac:dyDescent="0.25">
      <c r="A87" s="340" t="s">
        <v>572</v>
      </c>
      <c r="B87" s="272" t="s">
        <v>571</v>
      </c>
      <c r="C87" s="242">
        <v>1266234.53</v>
      </c>
      <c r="D87" s="242"/>
      <c r="E87" s="242">
        <v>922510.13</v>
      </c>
      <c r="F87" s="242">
        <v>1755481.16</v>
      </c>
      <c r="G87" s="242">
        <v>433263.5</v>
      </c>
      <c r="H87" s="242"/>
      <c r="I87" s="272" t="s">
        <v>99</v>
      </c>
      <c r="J87" s="272" t="s">
        <v>0</v>
      </c>
      <c r="K87" s="272" t="s">
        <v>79</v>
      </c>
      <c r="L87" s="272" t="s">
        <v>79</v>
      </c>
      <c r="M87" s="272" t="s">
        <v>79</v>
      </c>
      <c r="N87" s="242">
        <f t="shared" si="9"/>
        <v>433264</v>
      </c>
      <c r="O87" s="242">
        <f t="shared" si="10"/>
        <v>1266235</v>
      </c>
      <c r="P87" s="242">
        <f t="shared" si="11"/>
        <v>922510</v>
      </c>
      <c r="Q87" s="242">
        <f t="shared" si="12"/>
        <v>1755481</v>
      </c>
    </row>
    <row r="88" spans="1:17" x14ac:dyDescent="0.25">
      <c r="A88" s="340" t="s">
        <v>1170</v>
      </c>
      <c r="B88" s="272" t="s">
        <v>1171</v>
      </c>
      <c r="C88" s="242">
        <v>0</v>
      </c>
      <c r="D88" s="242"/>
      <c r="E88" s="242">
        <v>69230</v>
      </c>
      <c r="F88" s="242">
        <v>69230</v>
      </c>
      <c r="G88" s="242">
        <v>0</v>
      </c>
      <c r="H88" s="242"/>
      <c r="I88" s="272" t="s">
        <v>99</v>
      </c>
      <c r="J88" s="272" t="s">
        <v>0</v>
      </c>
      <c r="K88" s="272" t="s">
        <v>79</v>
      </c>
      <c r="L88" s="272" t="s">
        <v>79</v>
      </c>
      <c r="M88" s="272"/>
      <c r="N88" s="242">
        <f t="shared" si="9"/>
        <v>0</v>
      </c>
      <c r="O88" s="242">
        <f t="shared" si="10"/>
        <v>0</v>
      </c>
      <c r="P88" s="242">
        <f t="shared" si="11"/>
        <v>69230</v>
      </c>
      <c r="Q88" s="242">
        <f t="shared" si="12"/>
        <v>69230</v>
      </c>
    </row>
    <row r="89" spans="1:17" s="235" customFormat="1" x14ac:dyDescent="0.25">
      <c r="A89" s="340" t="s">
        <v>570</v>
      </c>
      <c r="B89" s="272" t="s">
        <v>569</v>
      </c>
      <c r="C89" s="242">
        <v>9329.2000000000007</v>
      </c>
      <c r="D89" s="242"/>
      <c r="E89" s="242">
        <v>1278946.1100000001</v>
      </c>
      <c r="F89" s="242">
        <v>1288275.31</v>
      </c>
      <c r="G89" s="242">
        <v>0</v>
      </c>
      <c r="H89" s="242"/>
      <c r="I89" s="272" t="s">
        <v>99</v>
      </c>
      <c r="J89" s="272" t="s">
        <v>0</v>
      </c>
      <c r="K89" s="272" t="s">
        <v>79</v>
      </c>
      <c r="L89" s="272" t="s">
        <v>79</v>
      </c>
      <c r="M89" s="272" t="s">
        <v>79</v>
      </c>
      <c r="N89" s="242">
        <f t="shared" si="9"/>
        <v>0</v>
      </c>
      <c r="O89" s="242">
        <f t="shared" si="10"/>
        <v>9329</v>
      </c>
      <c r="P89" s="242">
        <f t="shared" si="11"/>
        <v>1278946</v>
      </c>
      <c r="Q89" s="242">
        <f t="shared" si="12"/>
        <v>1288275</v>
      </c>
    </row>
    <row r="90" spans="1:17" s="235" customFormat="1" x14ac:dyDescent="0.25">
      <c r="A90" s="340" t="s">
        <v>568</v>
      </c>
      <c r="B90" s="272" t="s">
        <v>567</v>
      </c>
      <c r="C90" s="242">
        <v>0</v>
      </c>
      <c r="D90" s="242"/>
      <c r="E90" s="242">
        <v>358767.29</v>
      </c>
      <c r="F90" s="242">
        <v>358767.29</v>
      </c>
      <c r="G90" s="242">
        <v>0</v>
      </c>
      <c r="H90" s="242"/>
      <c r="I90" s="272" t="s">
        <v>99</v>
      </c>
      <c r="J90" s="272" t="s">
        <v>0</v>
      </c>
      <c r="K90" s="272" t="s">
        <v>79</v>
      </c>
      <c r="L90" s="272" t="s">
        <v>79</v>
      </c>
      <c r="M90" s="272"/>
      <c r="N90" s="242">
        <f t="shared" si="9"/>
        <v>0</v>
      </c>
      <c r="O90" s="242">
        <f t="shared" si="10"/>
        <v>0</v>
      </c>
      <c r="P90" s="242">
        <f t="shared" si="11"/>
        <v>358767</v>
      </c>
      <c r="Q90" s="242">
        <f t="shared" si="12"/>
        <v>358767</v>
      </c>
    </row>
    <row r="91" spans="1:17" s="235" customFormat="1" x14ac:dyDescent="0.25">
      <c r="A91" s="340" t="s">
        <v>566</v>
      </c>
      <c r="B91" s="272" t="s">
        <v>565</v>
      </c>
      <c r="C91" s="242">
        <v>0</v>
      </c>
      <c r="D91" s="242"/>
      <c r="E91" s="242">
        <v>369353.01</v>
      </c>
      <c r="F91" s="242">
        <v>369353</v>
      </c>
      <c r="G91" s="242">
        <v>0.01</v>
      </c>
      <c r="H91" s="242"/>
      <c r="I91" s="272" t="s">
        <v>99</v>
      </c>
      <c r="J91" s="272" t="s">
        <v>0</v>
      </c>
      <c r="K91" s="272" t="s">
        <v>79</v>
      </c>
      <c r="L91" s="272" t="s">
        <v>79</v>
      </c>
      <c r="M91" s="272"/>
      <c r="N91" s="242">
        <f t="shared" si="9"/>
        <v>0</v>
      </c>
      <c r="O91" s="242">
        <f t="shared" si="10"/>
        <v>0</v>
      </c>
      <c r="P91" s="242">
        <f t="shared" si="11"/>
        <v>369353</v>
      </c>
      <c r="Q91" s="242">
        <f t="shared" si="12"/>
        <v>369353</v>
      </c>
    </row>
    <row r="92" spans="1:17" s="235" customFormat="1" x14ac:dyDescent="0.25">
      <c r="A92" s="340" t="s">
        <v>564</v>
      </c>
      <c r="B92" s="272" t="s">
        <v>563</v>
      </c>
      <c r="C92" s="242">
        <v>0</v>
      </c>
      <c r="D92" s="242"/>
      <c r="E92" s="242">
        <v>607166.85</v>
      </c>
      <c r="F92" s="242">
        <v>597031.39</v>
      </c>
      <c r="G92" s="242">
        <v>10135.459999999999</v>
      </c>
      <c r="H92" s="242"/>
      <c r="I92" s="272" t="s">
        <v>99</v>
      </c>
      <c r="J92" s="272" t="s">
        <v>0</v>
      </c>
      <c r="K92" s="272" t="s">
        <v>79</v>
      </c>
      <c r="L92" s="272" t="s">
        <v>79</v>
      </c>
      <c r="M92" s="272"/>
      <c r="N92" s="242">
        <f t="shared" si="9"/>
        <v>10135</v>
      </c>
      <c r="O92" s="242">
        <f t="shared" si="10"/>
        <v>0</v>
      </c>
      <c r="P92" s="242">
        <f t="shared" si="11"/>
        <v>607167</v>
      </c>
      <c r="Q92" s="242">
        <f t="shared" si="12"/>
        <v>597031</v>
      </c>
    </row>
    <row r="93" spans="1:17" s="235" customFormat="1" x14ac:dyDescent="0.25">
      <c r="A93" s="340" t="s">
        <v>562</v>
      </c>
      <c r="B93" s="272" t="s">
        <v>561</v>
      </c>
      <c r="C93" s="242">
        <v>0</v>
      </c>
      <c r="D93" s="242"/>
      <c r="E93" s="242">
        <v>5750</v>
      </c>
      <c r="F93" s="242">
        <v>5750</v>
      </c>
      <c r="G93" s="242">
        <v>0</v>
      </c>
      <c r="H93" s="242"/>
      <c r="I93" s="272" t="s">
        <v>99</v>
      </c>
      <c r="J93" s="272" t="s">
        <v>0</v>
      </c>
      <c r="K93" s="272" t="s">
        <v>79</v>
      </c>
      <c r="L93" s="272" t="s">
        <v>79</v>
      </c>
      <c r="M93" s="272"/>
      <c r="N93" s="242">
        <f t="shared" si="9"/>
        <v>0</v>
      </c>
      <c r="O93" s="242">
        <f t="shared" si="10"/>
        <v>0</v>
      </c>
      <c r="P93" s="242">
        <f t="shared" si="11"/>
        <v>5750</v>
      </c>
      <c r="Q93" s="242">
        <f t="shared" si="12"/>
        <v>5750</v>
      </c>
    </row>
    <row r="94" spans="1:17" s="235" customFormat="1" x14ac:dyDescent="0.25">
      <c r="A94" s="340" t="s">
        <v>560</v>
      </c>
      <c r="B94" s="272" t="s">
        <v>559</v>
      </c>
      <c r="C94" s="242">
        <v>0</v>
      </c>
      <c r="D94" s="242"/>
      <c r="E94" s="242">
        <v>996998.32</v>
      </c>
      <c r="F94" s="242">
        <v>997154.69</v>
      </c>
      <c r="G94" s="242"/>
      <c r="H94" s="242">
        <v>156.37</v>
      </c>
      <c r="I94" s="272" t="s">
        <v>99</v>
      </c>
      <c r="J94" s="272" t="s">
        <v>12</v>
      </c>
      <c r="K94" s="272" t="s">
        <v>81</v>
      </c>
      <c r="L94" s="272" t="s">
        <v>410</v>
      </c>
      <c r="M94" s="272"/>
      <c r="N94" s="242">
        <f t="shared" si="9"/>
        <v>-156</v>
      </c>
      <c r="O94" s="242">
        <f t="shared" si="10"/>
        <v>0</v>
      </c>
      <c r="P94" s="242">
        <f t="shared" si="11"/>
        <v>996998</v>
      </c>
      <c r="Q94" s="242">
        <f t="shared" si="12"/>
        <v>997155</v>
      </c>
    </row>
    <row r="95" spans="1:17" s="235" customFormat="1" x14ac:dyDescent="0.25">
      <c r="A95" s="340" t="s">
        <v>558</v>
      </c>
      <c r="B95" s="272" t="s">
        <v>557</v>
      </c>
      <c r="C95" s="242">
        <v>0</v>
      </c>
      <c r="D95" s="242"/>
      <c r="E95" s="242">
        <v>297359.86</v>
      </c>
      <c r="F95" s="242">
        <v>297359.86</v>
      </c>
      <c r="G95" s="242">
        <v>0</v>
      </c>
      <c r="H95" s="242"/>
      <c r="I95" s="272" t="s">
        <v>99</v>
      </c>
      <c r="J95" s="272" t="s">
        <v>0</v>
      </c>
      <c r="K95" s="272" t="s">
        <v>79</v>
      </c>
      <c r="L95" s="272" t="s">
        <v>79</v>
      </c>
      <c r="M95" s="272"/>
      <c r="N95" s="242">
        <f t="shared" si="9"/>
        <v>0</v>
      </c>
      <c r="O95" s="242">
        <f t="shared" si="10"/>
        <v>0</v>
      </c>
      <c r="P95" s="242">
        <f t="shared" si="11"/>
        <v>297360</v>
      </c>
      <c r="Q95" s="242">
        <f t="shared" si="12"/>
        <v>297360</v>
      </c>
    </row>
    <row r="96" spans="1:17" s="235" customFormat="1" x14ac:dyDescent="0.25">
      <c r="A96" s="340" t="s">
        <v>1172</v>
      </c>
      <c r="B96" s="272" t="s">
        <v>1173</v>
      </c>
      <c r="C96" s="242">
        <v>0</v>
      </c>
      <c r="D96" s="242"/>
      <c r="E96" s="242">
        <v>17250</v>
      </c>
      <c r="F96" s="242">
        <v>17250</v>
      </c>
      <c r="G96" s="242">
        <v>0</v>
      </c>
      <c r="H96" s="242"/>
      <c r="I96" s="272" t="s">
        <v>99</v>
      </c>
      <c r="J96" s="272" t="s">
        <v>0</v>
      </c>
      <c r="K96" s="272" t="s">
        <v>79</v>
      </c>
      <c r="L96" s="272" t="s">
        <v>79</v>
      </c>
      <c r="M96" s="272"/>
      <c r="N96" s="242">
        <f t="shared" si="9"/>
        <v>0</v>
      </c>
      <c r="O96" s="242">
        <f t="shared" si="10"/>
        <v>0</v>
      </c>
      <c r="P96" s="242">
        <f t="shared" si="11"/>
        <v>17250</v>
      </c>
      <c r="Q96" s="242">
        <f t="shared" si="12"/>
        <v>17250</v>
      </c>
    </row>
    <row r="97" spans="1:17" s="235" customFormat="1" x14ac:dyDescent="0.25">
      <c r="A97" s="340" t="s">
        <v>1174</v>
      </c>
      <c r="B97" s="272" t="s">
        <v>1175</v>
      </c>
      <c r="C97" s="242">
        <v>0</v>
      </c>
      <c r="D97" s="242"/>
      <c r="E97" s="242">
        <v>385015.42</v>
      </c>
      <c r="F97" s="242">
        <v>384985.42</v>
      </c>
      <c r="G97" s="242">
        <v>30</v>
      </c>
      <c r="H97" s="242"/>
      <c r="I97" s="272" t="s">
        <v>99</v>
      </c>
      <c r="J97" s="272" t="s">
        <v>0</v>
      </c>
      <c r="K97" s="272" t="s">
        <v>79</v>
      </c>
      <c r="L97" s="272" t="s">
        <v>79</v>
      </c>
      <c r="M97" s="272"/>
      <c r="N97" s="242">
        <f t="shared" si="9"/>
        <v>30</v>
      </c>
      <c r="O97" s="242">
        <f t="shared" si="10"/>
        <v>0</v>
      </c>
      <c r="P97" s="242">
        <f t="shared" si="11"/>
        <v>385015</v>
      </c>
      <c r="Q97" s="242">
        <f t="shared" si="12"/>
        <v>384985</v>
      </c>
    </row>
    <row r="98" spans="1:17" s="235" customFormat="1" x14ac:dyDescent="0.25">
      <c r="A98" s="340" t="s">
        <v>1176</v>
      </c>
      <c r="B98" s="272" t="s">
        <v>1177</v>
      </c>
      <c r="C98" s="242">
        <v>0</v>
      </c>
      <c r="D98" s="242"/>
      <c r="E98" s="242">
        <v>167509</v>
      </c>
      <c r="F98" s="242">
        <v>167440</v>
      </c>
      <c r="G98" s="242">
        <v>69</v>
      </c>
      <c r="H98" s="242"/>
      <c r="I98" s="272" t="s">
        <v>99</v>
      </c>
      <c r="J98" s="272" t="s">
        <v>0</v>
      </c>
      <c r="K98" s="272" t="s">
        <v>79</v>
      </c>
      <c r="L98" s="272" t="s">
        <v>79</v>
      </c>
      <c r="M98" s="272"/>
      <c r="N98" s="242">
        <f t="shared" si="9"/>
        <v>69</v>
      </c>
      <c r="O98" s="242">
        <f t="shared" si="10"/>
        <v>0</v>
      </c>
      <c r="P98" s="242">
        <f t="shared" si="11"/>
        <v>167509</v>
      </c>
      <c r="Q98" s="242">
        <f t="shared" si="12"/>
        <v>167440</v>
      </c>
    </row>
    <row r="99" spans="1:17" s="235" customFormat="1" x14ac:dyDescent="0.25">
      <c r="A99" s="340" t="s">
        <v>1178</v>
      </c>
      <c r="B99" s="272" t="s">
        <v>1179</v>
      </c>
      <c r="C99" s="242">
        <v>0</v>
      </c>
      <c r="D99" s="242"/>
      <c r="E99" s="242">
        <v>536329.44999999995</v>
      </c>
      <c r="F99" s="242">
        <v>536329.44999999995</v>
      </c>
      <c r="G99" s="242">
        <v>0</v>
      </c>
      <c r="H99" s="242"/>
      <c r="I99" s="272" t="s">
        <v>99</v>
      </c>
      <c r="J99" s="272" t="s">
        <v>0</v>
      </c>
      <c r="K99" s="272" t="s">
        <v>79</v>
      </c>
      <c r="L99" s="272" t="s">
        <v>79</v>
      </c>
      <c r="M99" s="272"/>
      <c r="N99" s="242">
        <f t="shared" si="9"/>
        <v>0</v>
      </c>
      <c r="O99" s="242">
        <f t="shared" si="10"/>
        <v>0</v>
      </c>
      <c r="P99" s="242">
        <f t="shared" si="11"/>
        <v>536329</v>
      </c>
      <c r="Q99" s="242">
        <f t="shared" si="12"/>
        <v>536329</v>
      </c>
    </row>
    <row r="100" spans="1:17" s="235" customFormat="1" x14ac:dyDescent="0.25">
      <c r="A100" s="340" t="s">
        <v>133</v>
      </c>
      <c r="B100" s="272" t="s">
        <v>134</v>
      </c>
      <c r="C100" s="242">
        <v>1613133.1</v>
      </c>
      <c r="D100" s="242"/>
      <c r="E100" s="242">
        <v>614092.18000000005</v>
      </c>
      <c r="F100" s="242">
        <v>538969.03</v>
      </c>
      <c r="G100" s="242">
        <v>1688256.25</v>
      </c>
      <c r="H100" s="242"/>
      <c r="I100" s="272" t="s">
        <v>99</v>
      </c>
      <c r="J100" s="272" t="s">
        <v>0</v>
      </c>
      <c r="K100" s="272" t="s">
        <v>29</v>
      </c>
      <c r="L100" s="272" t="s">
        <v>93</v>
      </c>
      <c r="M100" s="272" t="s">
        <v>93</v>
      </c>
      <c r="N100" s="242">
        <f t="shared" si="9"/>
        <v>1688256</v>
      </c>
      <c r="O100" s="242">
        <f t="shared" si="10"/>
        <v>1613133</v>
      </c>
      <c r="P100" s="242">
        <f t="shared" si="11"/>
        <v>614092</v>
      </c>
      <c r="Q100" s="242">
        <f t="shared" si="12"/>
        <v>538969</v>
      </c>
    </row>
    <row r="101" spans="1:17" s="235" customFormat="1" x14ac:dyDescent="0.25">
      <c r="A101" s="340" t="s">
        <v>135</v>
      </c>
      <c r="B101" s="272" t="s">
        <v>136</v>
      </c>
      <c r="C101" s="242">
        <v>260655408.24000001</v>
      </c>
      <c r="D101" s="242"/>
      <c r="E101" s="242"/>
      <c r="F101" s="242"/>
      <c r="G101" s="242">
        <v>260655408.24000001</v>
      </c>
      <c r="H101" s="242"/>
      <c r="I101" s="272" t="s">
        <v>99</v>
      </c>
      <c r="J101" s="272" t="s">
        <v>406</v>
      </c>
      <c r="K101" s="272" t="s">
        <v>56</v>
      </c>
      <c r="L101" s="272" t="s">
        <v>1263</v>
      </c>
      <c r="M101" s="272" t="s">
        <v>1263</v>
      </c>
      <c r="N101" s="242">
        <f t="shared" si="9"/>
        <v>260655408</v>
      </c>
      <c r="O101" s="242">
        <f t="shared" si="10"/>
        <v>260655408</v>
      </c>
      <c r="P101" s="242">
        <f t="shared" si="11"/>
        <v>0</v>
      </c>
      <c r="Q101" s="242">
        <f t="shared" si="12"/>
        <v>0</v>
      </c>
    </row>
    <row r="102" spans="1:17" s="235" customFormat="1" x14ac:dyDescent="0.25">
      <c r="A102" s="340" t="s">
        <v>137</v>
      </c>
      <c r="B102" s="272" t="s">
        <v>138</v>
      </c>
      <c r="C102" s="242">
        <v>12895022</v>
      </c>
      <c r="D102" s="242"/>
      <c r="E102" s="242"/>
      <c r="F102" s="242"/>
      <c r="G102" s="242">
        <v>12895022</v>
      </c>
      <c r="H102" s="242"/>
      <c r="I102" s="272" t="s">
        <v>99</v>
      </c>
      <c r="J102" s="272" t="s">
        <v>406</v>
      </c>
      <c r="K102" s="272" t="s">
        <v>56</v>
      </c>
      <c r="L102" s="272" t="s">
        <v>1263</v>
      </c>
      <c r="M102" s="272" t="s">
        <v>1263</v>
      </c>
      <c r="N102" s="242">
        <f t="shared" si="9"/>
        <v>12895022</v>
      </c>
      <c r="O102" s="242">
        <f t="shared" si="10"/>
        <v>12895022</v>
      </c>
      <c r="P102" s="242">
        <f t="shared" si="11"/>
        <v>0</v>
      </c>
      <c r="Q102" s="242">
        <f t="shared" si="12"/>
        <v>0</v>
      </c>
    </row>
    <row r="103" spans="1:17" s="235" customFormat="1" x14ac:dyDescent="0.25">
      <c r="A103" s="345" t="s">
        <v>139</v>
      </c>
      <c r="B103" s="272" t="s">
        <v>140</v>
      </c>
      <c r="C103" s="242">
        <v>2272038.2000000002</v>
      </c>
      <c r="D103" s="242"/>
      <c r="E103" s="242"/>
      <c r="F103" s="346">
        <v>142008</v>
      </c>
      <c r="G103" s="242">
        <v>2130030.2000000002</v>
      </c>
      <c r="H103" s="242"/>
      <c r="I103" s="272" t="s">
        <v>99</v>
      </c>
      <c r="J103" s="272" t="s">
        <v>406</v>
      </c>
      <c r="K103" s="272" t="s">
        <v>56</v>
      </c>
      <c r="L103" s="272" t="s">
        <v>1263</v>
      </c>
      <c r="M103" s="272" t="s">
        <v>1263</v>
      </c>
      <c r="N103" s="242">
        <f t="shared" si="9"/>
        <v>2130030</v>
      </c>
      <c r="O103" s="242">
        <f t="shared" si="10"/>
        <v>2272038</v>
      </c>
      <c r="P103" s="242">
        <f t="shared" si="11"/>
        <v>0</v>
      </c>
      <c r="Q103" s="242">
        <f t="shared" si="12"/>
        <v>142008</v>
      </c>
    </row>
    <row r="104" spans="1:17" s="235" customFormat="1" x14ac:dyDescent="0.25">
      <c r="A104" s="340" t="s">
        <v>141</v>
      </c>
      <c r="B104" s="272" t="s">
        <v>142</v>
      </c>
      <c r="C104" s="242">
        <v>20095032</v>
      </c>
      <c r="D104" s="242"/>
      <c r="E104" s="242"/>
      <c r="F104" s="242"/>
      <c r="G104" s="242">
        <v>20095032</v>
      </c>
      <c r="H104" s="242"/>
      <c r="I104" s="272" t="s">
        <v>99</v>
      </c>
      <c r="J104" s="272" t="s">
        <v>406</v>
      </c>
      <c r="K104" s="272" t="s">
        <v>56</v>
      </c>
      <c r="L104" s="272" t="s">
        <v>23</v>
      </c>
      <c r="M104" s="272" t="s">
        <v>23</v>
      </c>
      <c r="N104" s="242">
        <f t="shared" si="9"/>
        <v>20095032</v>
      </c>
      <c r="O104" s="242">
        <f t="shared" si="10"/>
        <v>20095032</v>
      </c>
      <c r="P104" s="242">
        <f t="shared" si="11"/>
        <v>0</v>
      </c>
      <c r="Q104" s="242">
        <f t="shared" si="12"/>
        <v>0</v>
      </c>
    </row>
    <row r="105" spans="1:17" s="235" customFormat="1" x14ac:dyDescent="0.25">
      <c r="A105" s="340" t="s">
        <v>143</v>
      </c>
      <c r="B105" s="272" t="s">
        <v>144</v>
      </c>
      <c r="C105" s="242">
        <v>5040000</v>
      </c>
      <c r="D105" s="242"/>
      <c r="E105" s="242"/>
      <c r="F105" s="242"/>
      <c r="G105" s="242">
        <v>5040000</v>
      </c>
      <c r="H105" s="242"/>
      <c r="I105" s="272" t="s">
        <v>99</v>
      </c>
      <c r="J105" s="272" t="s">
        <v>406</v>
      </c>
      <c r="K105" s="272" t="s">
        <v>56</v>
      </c>
      <c r="L105" s="272" t="s">
        <v>23</v>
      </c>
      <c r="M105" s="272" t="s">
        <v>23</v>
      </c>
      <c r="N105" s="242">
        <f t="shared" si="9"/>
        <v>5040000</v>
      </c>
      <c r="O105" s="242">
        <f t="shared" si="10"/>
        <v>5040000</v>
      </c>
      <c r="P105" s="242">
        <f t="shared" si="11"/>
        <v>0</v>
      </c>
      <c r="Q105" s="242">
        <f t="shared" si="12"/>
        <v>0</v>
      </c>
    </row>
    <row r="106" spans="1:17" s="235" customFormat="1" x14ac:dyDescent="0.25">
      <c r="A106" s="340" t="s">
        <v>147</v>
      </c>
      <c r="B106" s="272" t="s">
        <v>148</v>
      </c>
      <c r="C106" s="242">
        <v>2460</v>
      </c>
      <c r="D106" s="242"/>
      <c r="E106" s="242"/>
      <c r="F106" s="242"/>
      <c r="G106" s="242">
        <v>2460</v>
      </c>
      <c r="H106" s="242"/>
      <c r="I106" s="272" t="s">
        <v>99</v>
      </c>
      <c r="J106" s="272" t="s">
        <v>406</v>
      </c>
      <c r="K106" s="272" t="s">
        <v>56</v>
      </c>
      <c r="L106" s="272" t="s">
        <v>1263</v>
      </c>
      <c r="M106" s="272" t="s">
        <v>1263</v>
      </c>
      <c r="N106" s="242">
        <f t="shared" si="9"/>
        <v>2460</v>
      </c>
      <c r="O106" s="242">
        <f t="shared" si="10"/>
        <v>2460</v>
      </c>
      <c r="P106" s="242">
        <f t="shared" si="11"/>
        <v>0</v>
      </c>
      <c r="Q106" s="242">
        <f t="shared" si="12"/>
        <v>0</v>
      </c>
    </row>
    <row r="107" spans="1:17" s="235" customFormat="1" x14ac:dyDescent="0.25">
      <c r="A107" s="345" t="s">
        <v>149</v>
      </c>
      <c r="B107" s="272" t="s">
        <v>150</v>
      </c>
      <c r="C107" s="242">
        <v>14020</v>
      </c>
      <c r="D107" s="242"/>
      <c r="E107" s="242"/>
      <c r="F107" s="346">
        <v>14020</v>
      </c>
      <c r="G107" s="242">
        <v>0</v>
      </c>
      <c r="H107" s="242"/>
      <c r="I107" s="272" t="s">
        <v>99</v>
      </c>
      <c r="J107" s="272" t="s">
        <v>406</v>
      </c>
      <c r="K107" s="272" t="s">
        <v>56</v>
      </c>
      <c r="L107" s="272" t="s">
        <v>1263</v>
      </c>
      <c r="M107" s="272" t="s">
        <v>1263</v>
      </c>
      <c r="N107" s="242">
        <f t="shared" si="9"/>
        <v>0</v>
      </c>
      <c r="O107" s="242">
        <f t="shared" si="10"/>
        <v>14020</v>
      </c>
      <c r="P107" s="242">
        <f t="shared" si="11"/>
        <v>0</v>
      </c>
      <c r="Q107" s="242">
        <f t="shared" si="12"/>
        <v>14020</v>
      </c>
    </row>
    <row r="108" spans="1:17" s="235" customFormat="1" x14ac:dyDescent="0.25">
      <c r="A108" s="340" t="s">
        <v>151</v>
      </c>
      <c r="B108" s="272" t="s">
        <v>152</v>
      </c>
      <c r="C108" s="242">
        <v>32089.7</v>
      </c>
      <c r="D108" s="242"/>
      <c r="E108" s="242"/>
      <c r="F108" s="242"/>
      <c r="G108" s="242">
        <v>32089.7</v>
      </c>
      <c r="H108" s="242"/>
      <c r="I108" s="272" t="s">
        <v>99</v>
      </c>
      <c r="J108" s="272" t="s">
        <v>406</v>
      </c>
      <c r="K108" s="272" t="s">
        <v>56</v>
      </c>
      <c r="L108" s="272" t="s">
        <v>1263</v>
      </c>
      <c r="M108" s="272" t="s">
        <v>1263</v>
      </c>
      <c r="N108" s="242">
        <f t="shared" si="9"/>
        <v>32090</v>
      </c>
      <c r="O108" s="242">
        <f t="shared" si="10"/>
        <v>32090</v>
      </c>
      <c r="P108" s="242">
        <f t="shared" si="11"/>
        <v>0</v>
      </c>
      <c r="Q108" s="242">
        <f t="shared" si="12"/>
        <v>0</v>
      </c>
    </row>
    <row r="109" spans="1:17" s="235" customFormat="1" x14ac:dyDescent="0.25">
      <c r="A109" s="340" t="s">
        <v>153</v>
      </c>
      <c r="B109" s="272" t="s">
        <v>154</v>
      </c>
      <c r="C109" s="242">
        <v>8916</v>
      </c>
      <c r="D109" s="242"/>
      <c r="E109" s="242"/>
      <c r="F109" s="242"/>
      <c r="G109" s="242">
        <v>8916</v>
      </c>
      <c r="H109" s="242"/>
      <c r="I109" s="272" t="s">
        <v>99</v>
      </c>
      <c r="J109" s="272" t="s">
        <v>406</v>
      </c>
      <c r="K109" s="272" t="s">
        <v>56</v>
      </c>
      <c r="L109" s="272" t="s">
        <v>1263</v>
      </c>
      <c r="M109" s="272" t="s">
        <v>1263</v>
      </c>
      <c r="N109" s="242">
        <f t="shared" si="9"/>
        <v>8916</v>
      </c>
      <c r="O109" s="242">
        <f t="shared" si="10"/>
        <v>8916</v>
      </c>
      <c r="P109" s="242">
        <f t="shared" si="11"/>
        <v>0</v>
      </c>
      <c r="Q109" s="242">
        <f t="shared" si="12"/>
        <v>0</v>
      </c>
    </row>
    <row r="110" spans="1:17" s="235" customFormat="1" x14ac:dyDescent="0.25">
      <c r="A110" s="340" t="s">
        <v>155</v>
      </c>
      <c r="B110" s="272" t="s">
        <v>156</v>
      </c>
      <c r="C110" s="242">
        <v>22466</v>
      </c>
      <c r="D110" s="242"/>
      <c r="E110" s="242"/>
      <c r="F110" s="242"/>
      <c r="G110" s="242">
        <v>22466</v>
      </c>
      <c r="H110" s="242"/>
      <c r="I110" s="272" t="s">
        <v>99</v>
      </c>
      <c r="J110" s="272" t="s">
        <v>406</v>
      </c>
      <c r="K110" s="272" t="s">
        <v>56</v>
      </c>
      <c r="L110" s="272" t="s">
        <v>1263</v>
      </c>
      <c r="M110" s="272" t="s">
        <v>1263</v>
      </c>
      <c r="N110" s="242">
        <f t="shared" si="9"/>
        <v>22466</v>
      </c>
      <c r="O110" s="242">
        <f t="shared" si="10"/>
        <v>22466</v>
      </c>
      <c r="P110" s="242">
        <f t="shared" si="11"/>
        <v>0</v>
      </c>
      <c r="Q110" s="242">
        <f t="shared" si="12"/>
        <v>0</v>
      </c>
    </row>
    <row r="111" spans="1:17" s="235" customFormat="1" x14ac:dyDescent="0.25">
      <c r="A111" s="340" t="s">
        <v>157</v>
      </c>
      <c r="B111" s="272" t="s">
        <v>158</v>
      </c>
      <c r="C111" s="242">
        <v>1705</v>
      </c>
      <c r="D111" s="242"/>
      <c r="E111" s="242"/>
      <c r="F111" s="242"/>
      <c r="G111" s="242">
        <v>1705</v>
      </c>
      <c r="H111" s="242"/>
      <c r="I111" s="272" t="s">
        <v>99</v>
      </c>
      <c r="J111" s="272" t="s">
        <v>406</v>
      </c>
      <c r="K111" s="272" t="s">
        <v>56</v>
      </c>
      <c r="L111" s="272" t="s">
        <v>1263</v>
      </c>
      <c r="M111" s="272" t="s">
        <v>1263</v>
      </c>
      <c r="N111" s="242">
        <f t="shared" si="9"/>
        <v>1705</v>
      </c>
      <c r="O111" s="242">
        <f t="shared" si="10"/>
        <v>1705</v>
      </c>
      <c r="P111" s="242">
        <f t="shared" si="11"/>
        <v>0</v>
      </c>
      <c r="Q111" s="242">
        <f t="shared" si="12"/>
        <v>0</v>
      </c>
    </row>
    <row r="112" spans="1:17" s="235" customFormat="1" x14ac:dyDescent="0.25">
      <c r="A112" s="340" t="s">
        <v>159</v>
      </c>
      <c r="B112" s="272" t="s">
        <v>160</v>
      </c>
      <c r="C112" s="242">
        <v>850</v>
      </c>
      <c r="D112" s="242"/>
      <c r="E112" s="242"/>
      <c r="F112" s="242"/>
      <c r="G112" s="242">
        <v>850</v>
      </c>
      <c r="H112" s="242"/>
      <c r="I112" s="272" t="s">
        <v>99</v>
      </c>
      <c r="J112" s="272" t="s">
        <v>406</v>
      </c>
      <c r="K112" s="272" t="s">
        <v>56</v>
      </c>
      <c r="L112" s="272" t="s">
        <v>1263</v>
      </c>
      <c r="M112" s="272" t="s">
        <v>1263</v>
      </c>
      <c r="N112" s="242">
        <f t="shared" si="9"/>
        <v>850</v>
      </c>
      <c r="O112" s="242">
        <f t="shared" si="10"/>
        <v>850</v>
      </c>
      <c r="P112" s="242">
        <f t="shared" si="11"/>
        <v>0</v>
      </c>
      <c r="Q112" s="242">
        <f t="shared" si="12"/>
        <v>0</v>
      </c>
    </row>
    <row r="113" spans="1:17" s="235" customFormat="1" x14ac:dyDescent="0.25">
      <c r="A113" s="345" t="s">
        <v>161</v>
      </c>
      <c r="B113" s="272" t="s">
        <v>162</v>
      </c>
      <c r="C113" s="242">
        <v>36080</v>
      </c>
      <c r="D113" s="242"/>
      <c r="E113" s="242"/>
      <c r="F113" s="346">
        <v>36080</v>
      </c>
      <c r="G113" s="242">
        <v>0</v>
      </c>
      <c r="H113" s="242"/>
      <c r="I113" s="272" t="s">
        <v>99</v>
      </c>
      <c r="J113" s="272" t="s">
        <v>406</v>
      </c>
      <c r="K113" s="272" t="s">
        <v>56</v>
      </c>
      <c r="L113" s="272" t="s">
        <v>1263</v>
      </c>
      <c r="M113" s="272" t="s">
        <v>1263</v>
      </c>
      <c r="N113" s="242">
        <f t="shared" si="9"/>
        <v>0</v>
      </c>
      <c r="O113" s="242">
        <f t="shared" si="10"/>
        <v>36080</v>
      </c>
      <c r="P113" s="242">
        <f t="shared" si="11"/>
        <v>0</v>
      </c>
      <c r="Q113" s="242">
        <f t="shared" si="12"/>
        <v>36080</v>
      </c>
    </row>
    <row r="114" spans="1:17" s="235" customFormat="1" x14ac:dyDescent="0.25">
      <c r="A114" s="340" t="s">
        <v>163</v>
      </c>
      <c r="B114" s="272" t="s">
        <v>164</v>
      </c>
      <c r="C114" s="242">
        <v>87815.039999999994</v>
      </c>
      <c r="D114" s="242"/>
      <c r="E114" s="242"/>
      <c r="F114" s="242"/>
      <c r="G114" s="242">
        <v>87815.039999999994</v>
      </c>
      <c r="H114" s="242"/>
      <c r="I114" s="272" t="s">
        <v>99</v>
      </c>
      <c r="J114" s="272" t="s">
        <v>406</v>
      </c>
      <c r="K114" s="272" t="s">
        <v>56</v>
      </c>
      <c r="L114" s="272" t="s">
        <v>1263</v>
      </c>
      <c r="M114" s="272" t="s">
        <v>1263</v>
      </c>
      <c r="N114" s="242">
        <f t="shared" si="9"/>
        <v>87815</v>
      </c>
      <c r="O114" s="242">
        <f t="shared" si="10"/>
        <v>87815</v>
      </c>
      <c r="P114" s="242">
        <f t="shared" si="11"/>
        <v>0</v>
      </c>
      <c r="Q114" s="242">
        <f t="shared" si="12"/>
        <v>0</v>
      </c>
    </row>
    <row r="115" spans="1:17" s="235" customFormat="1" x14ac:dyDescent="0.25">
      <c r="A115" s="340" t="s">
        <v>165</v>
      </c>
      <c r="B115" s="272" t="s">
        <v>166</v>
      </c>
      <c r="C115" s="242">
        <v>7900</v>
      </c>
      <c r="D115" s="242"/>
      <c r="E115" s="242"/>
      <c r="F115" s="242"/>
      <c r="G115" s="242">
        <v>7900</v>
      </c>
      <c r="H115" s="242"/>
      <c r="I115" s="272" t="s">
        <v>99</v>
      </c>
      <c r="J115" s="272" t="s">
        <v>406</v>
      </c>
      <c r="K115" s="272" t="s">
        <v>56</v>
      </c>
      <c r="L115" s="272" t="s">
        <v>1263</v>
      </c>
      <c r="M115" s="272" t="s">
        <v>1263</v>
      </c>
      <c r="N115" s="242">
        <f t="shared" si="9"/>
        <v>7900</v>
      </c>
      <c r="O115" s="242">
        <f t="shared" si="10"/>
        <v>7900</v>
      </c>
      <c r="P115" s="242">
        <f t="shared" si="11"/>
        <v>0</v>
      </c>
      <c r="Q115" s="242">
        <f t="shared" si="12"/>
        <v>0</v>
      </c>
    </row>
    <row r="116" spans="1:17" s="235" customFormat="1" x14ac:dyDescent="0.25">
      <c r="A116" s="340" t="s">
        <v>167</v>
      </c>
      <c r="B116" s="272" t="s">
        <v>168</v>
      </c>
      <c r="C116" s="242">
        <v>1570</v>
      </c>
      <c r="D116" s="242"/>
      <c r="E116" s="242"/>
      <c r="F116" s="242"/>
      <c r="G116" s="242">
        <v>1570</v>
      </c>
      <c r="H116" s="242"/>
      <c r="I116" s="272" t="s">
        <v>99</v>
      </c>
      <c r="J116" s="272" t="s">
        <v>406</v>
      </c>
      <c r="K116" s="272" t="s">
        <v>56</v>
      </c>
      <c r="L116" s="272" t="s">
        <v>1263</v>
      </c>
      <c r="M116" s="272" t="s">
        <v>1263</v>
      </c>
      <c r="N116" s="242">
        <f t="shared" si="9"/>
        <v>1570</v>
      </c>
      <c r="O116" s="242">
        <f t="shared" si="10"/>
        <v>1570</v>
      </c>
      <c r="P116" s="242">
        <f t="shared" si="11"/>
        <v>0</v>
      </c>
      <c r="Q116" s="242">
        <f t="shared" si="12"/>
        <v>0</v>
      </c>
    </row>
    <row r="117" spans="1:17" s="235" customFormat="1" x14ac:dyDescent="0.25">
      <c r="A117" s="340" t="s">
        <v>169</v>
      </c>
      <c r="B117" s="272" t="s">
        <v>170</v>
      </c>
      <c r="C117" s="242">
        <v>3500</v>
      </c>
      <c r="D117" s="242"/>
      <c r="E117" s="242"/>
      <c r="F117" s="242"/>
      <c r="G117" s="242">
        <v>3500</v>
      </c>
      <c r="H117" s="242"/>
      <c r="I117" s="272" t="s">
        <v>99</v>
      </c>
      <c r="J117" s="272" t="s">
        <v>406</v>
      </c>
      <c r="K117" s="272" t="s">
        <v>56</v>
      </c>
      <c r="L117" s="272" t="s">
        <v>1263</v>
      </c>
      <c r="M117" s="272" t="s">
        <v>1263</v>
      </c>
      <c r="N117" s="242">
        <f t="shared" si="9"/>
        <v>3500</v>
      </c>
      <c r="O117" s="242">
        <f t="shared" si="10"/>
        <v>3500</v>
      </c>
      <c r="P117" s="242">
        <f t="shared" si="11"/>
        <v>0</v>
      </c>
      <c r="Q117" s="242">
        <f t="shared" si="12"/>
        <v>0</v>
      </c>
    </row>
    <row r="118" spans="1:17" s="235" customFormat="1" x14ac:dyDescent="0.25">
      <c r="A118" s="340" t="s">
        <v>171</v>
      </c>
      <c r="B118" s="272" t="s">
        <v>172</v>
      </c>
      <c r="C118" s="242">
        <v>46418</v>
      </c>
      <c r="D118" s="242"/>
      <c r="E118" s="242"/>
      <c r="F118" s="242"/>
      <c r="G118" s="242">
        <v>46418</v>
      </c>
      <c r="H118" s="242"/>
      <c r="I118" s="272" t="s">
        <v>99</v>
      </c>
      <c r="J118" s="272" t="s">
        <v>406</v>
      </c>
      <c r="K118" s="272" t="s">
        <v>56</v>
      </c>
      <c r="L118" s="272" t="s">
        <v>1263</v>
      </c>
      <c r="M118" s="272" t="s">
        <v>1263</v>
      </c>
      <c r="N118" s="242">
        <f t="shared" si="9"/>
        <v>46418</v>
      </c>
      <c r="O118" s="242">
        <f t="shared" si="10"/>
        <v>46418</v>
      </c>
      <c r="P118" s="242">
        <f t="shared" si="11"/>
        <v>0</v>
      </c>
      <c r="Q118" s="242">
        <f t="shared" si="12"/>
        <v>0</v>
      </c>
    </row>
    <row r="119" spans="1:17" s="235" customFormat="1" x14ac:dyDescent="0.25">
      <c r="A119" s="340" t="s">
        <v>173</v>
      </c>
      <c r="B119" s="272" t="s">
        <v>174</v>
      </c>
      <c r="C119" s="242">
        <v>189000</v>
      </c>
      <c r="D119" s="242"/>
      <c r="E119" s="242"/>
      <c r="F119" s="242"/>
      <c r="G119" s="242">
        <v>189000</v>
      </c>
      <c r="H119" s="242"/>
      <c r="I119" s="272" t="s">
        <v>99</v>
      </c>
      <c r="J119" s="272" t="s">
        <v>406</v>
      </c>
      <c r="K119" s="272" t="s">
        <v>56</v>
      </c>
      <c r="L119" s="272" t="s">
        <v>1263</v>
      </c>
      <c r="M119" s="272" t="s">
        <v>1263</v>
      </c>
      <c r="N119" s="242">
        <f t="shared" si="9"/>
        <v>189000</v>
      </c>
      <c r="O119" s="242">
        <f t="shared" si="10"/>
        <v>189000</v>
      </c>
      <c r="P119" s="242">
        <f t="shared" si="11"/>
        <v>0</v>
      </c>
      <c r="Q119" s="242">
        <f t="shared" si="12"/>
        <v>0</v>
      </c>
    </row>
    <row r="120" spans="1:17" s="235" customFormat="1" x14ac:dyDescent="0.25">
      <c r="A120" s="340" t="s">
        <v>175</v>
      </c>
      <c r="B120" s="272" t="s">
        <v>176</v>
      </c>
      <c r="C120" s="242">
        <v>18900</v>
      </c>
      <c r="D120" s="242"/>
      <c r="E120" s="242"/>
      <c r="F120" s="242"/>
      <c r="G120" s="242">
        <v>18900</v>
      </c>
      <c r="H120" s="242"/>
      <c r="I120" s="272" t="s">
        <v>99</v>
      </c>
      <c r="J120" s="272" t="s">
        <v>406</v>
      </c>
      <c r="K120" s="272" t="s">
        <v>56</v>
      </c>
      <c r="L120" s="272" t="s">
        <v>1263</v>
      </c>
      <c r="M120" s="272" t="s">
        <v>1263</v>
      </c>
      <c r="N120" s="242">
        <f t="shared" si="9"/>
        <v>18900</v>
      </c>
      <c r="O120" s="242">
        <f t="shared" si="10"/>
        <v>18900</v>
      </c>
      <c r="P120" s="242">
        <f t="shared" si="11"/>
        <v>0</v>
      </c>
      <c r="Q120" s="242">
        <f t="shared" si="12"/>
        <v>0</v>
      </c>
    </row>
    <row r="121" spans="1:17" s="235" customFormat="1" x14ac:dyDescent="0.25">
      <c r="A121" s="340" t="s">
        <v>177</v>
      </c>
      <c r="B121" s="272" t="s">
        <v>178</v>
      </c>
      <c r="C121" s="242">
        <v>72450</v>
      </c>
      <c r="D121" s="242"/>
      <c r="E121" s="242"/>
      <c r="F121" s="242"/>
      <c r="G121" s="242">
        <v>72450</v>
      </c>
      <c r="H121" s="242"/>
      <c r="I121" s="272" t="s">
        <v>99</v>
      </c>
      <c r="J121" s="272" t="s">
        <v>406</v>
      </c>
      <c r="K121" s="272" t="s">
        <v>56</v>
      </c>
      <c r="L121" s="272" t="s">
        <v>1263</v>
      </c>
      <c r="M121" s="272" t="s">
        <v>1263</v>
      </c>
      <c r="N121" s="242">
        <f t="shared" si="9"/>
        <v>72450</v>
      </c>
      <c r="O121" s="242">
        <f t="shared" si="10"/>
        <v>72450</v>
      </c>
      <c r="P121" s="242">
        <f t="shared" si="11"/>
        <v>0</v>
      </c>
      <c r="Q121" s="242">
        <f t="shared" si="12"/>
        <v>0</v>
      </c>
    </row>
    <row r="122" spans="1:17" s="235" customFormat="1" x14ac:dyDescent="0.25">
      <c r="A122" s="340" t="s">
        <v>179</v>
      </c>
      <c r="B122" s="272" t="s">
        <v>180</v>
      </c>
      <c r="C122" s="242">
        <v>1260</v>
      </c>
      <c r="D122" s="242"/>
      <c r="E122" s="242"/>
      <c r="F122" s="242"/>
      <c r="G122" s="242">
        <v>1260</v>
      </c>
      <c r="H122" s="242"/>
      <c r="I122" s="272" t="s">
        <v>99</v>
      </c>
      <c r="J122" s="272" t="s">
        <v>406</v>
      </c>
      <c r="K122" s="272" t="s">
        <v>56</v>
      </c>
      <c r="L122" s="272" t="s">
        <v>1263</v>
      </c>
      <c r="M122" s="272" t="s">
        <v>1263</v>
      </c>
      <c r="N122" s="242">
        <f t="shared" si="9"/>
        <v>1260</v>
      </c>
      <c r="O122" s="242">
        <f t="shared" si="10"/>
        <v>1260</v>
      </c>
      <c r="P122" s="242">
        <f t="shared" si="11"/>
        <v>0</v>
      </c>
      <c r="Q122" s="242">
        <f t="shared" si="12"/>
        <v>0</v>
      </c>
    </row>
    <row r="123" spans="1:17" s="235" customFormat="1" x14ac:dyDescent="0.25">
      <c r="A123" s="340" t="s">
        <v>181</v>
      </c>
      <c r="B123" s="272" t="s">
        <v>182</v>
      </c>
      <c r="C123" s="242">
        <v>6826.25</v>
      </c>
      <c r="D123" s="242"/>
      <c r="E123" s="242"/>
      <c r="F123" s="242"/>
      <c r="G123" s="242">
        <v>6826.25</v>
      </c>
      <c r="H123" s="242"/>
      <c r="I123" s="272" t="s">
        <v>99</v>
      </c>
      <c r="J123" s="272" t="s">
        <v>406</v>
      </c>
      <c r="K123" s="272" t="s">
        <v>56</v>
      </c>
      <c r="L123" s="272" t="s">
        <v>1263</v>
      </c>
      <c r="M123" s="272" t="s">
        <v>1263</v>
      </c>
      <c r="N123" s="242">
        <f t="shared" si="9"/>
        <v>6826</v>
      </c>
      <c r="O123" s="242">
        <f t="shared" si="10"/>
        <v>6826</v>
      </c>
      <c r="P123" s="242">
        <f t="shared" si="11"/>
        <v>0</v>
      </c>
      <c r="Q123" s="242">
        <f t="shared" si="12"/>
        <v>0</v>
      </c>
    </row>
    <row r="124" spans="1:17" s="235" customFormat="1" x14ac:dyDescent="0.25">
      <c r="A124" s="340" t="s">
        <v>1180</v>
      </c>
      <c r="B124" s="272" t="s">
        <v>1181</v>
      </c>
      <c r="C124" s="242">
        <v>0</v>
      </c>
      <c r="D124" s="242"/>
      <c r="E124" s="242">
        <v>19000</v>
      </c>
      <c r="F124" s="242"/>
      <c r="G124" s="242">
        <v>19000</v>
      </c>
      <c r="H124" s="242"/>
      <c r="I124" s="272" t="s">
        <v>99</v>
      </c>
      <c r="J124" s="272" t="s">
        <v>406</v>
      </c>
      <c r="K124" s="272" t="s">
        <v>56</v>
      </c>
      <c r="L124" s="272" t="s">
        <v>1263</v>
      </c>
      <c r="M124" s="272"/>
      <c r="N124" s="242">
        <f t="shared" si="9"/>
        <v>19000</v>
      </c>
      <c r="O124" s="242">
        <f t="shared" si="10"/>
        <v>0</v>
      </c>
      <c r="P124" s="242">
        <f t="shared" si="11"/>
        <v>19000</v>
      </c>
      <c r="Q124" s="242">
        <f t="shared" si="12"/>
        <v>0</v>
      </c>
    </row>
    <row r="125" spans="1:17" s="235" customFormat="1" x14ac:dyDescent="0.25">
      <c r="A125" s="340" t="s">
        <v>1144</v>
      </c>
      <c r="B125" s="272" t="s">
        <v>1143</v>
      </c>
      <c r="C125" s="242">
        <v>19450</v>
      </c>
      <c r="D125" s="242"/>
      <c r="E125" s="242"/>
      <c r="F125" s="242"/>
      <c r="G125" s="242">
        <v>19450</v>
      </c>
      <c r="H125" s="242"/>
      <c r="I125" s="272" t="s">
        <v>99</v>
      </c>
      <c r="J125" s="272" t="s">
        <v>406</v>
      </c>
      <c r="K125" s="272" t="s">
        <v>56</v>
      </c>
      <c r="L125" s="272" t="s">
        <v>1263</v>
      </c>
      <c r="M125" s="272" t="s">
        <v>1263</v>
      </c>
      <c r="N125" s="242">
        <f t="shared" si="9"/>
        <v>19450</v>
      </c>
      <c r="O125" s="242">
        <f t="shared" si="10"/>
        <v>19450</v>
      </c>
      <c r="P125" s="242">
        <f t="shared" si="11"/>
        <v>0</v>
      </c>
      <c r="Q125" s="242">
        <f t="shared" si="12"/>
        <v>0</v>
      </c>
    </row>
    <row r="126" spans="1:17" s="235" customFormat="1" x14ac:dyDescent="0.25">
      <c r="A126" s="340" t="s">
        <v>1142</v>
      </c>
      <c r="B126" s="272" t="s">
        <v>1141</v>
      </c>
      <c r="C126" s="242">
        <v>71000</v>
      </c>
      <c r="D126" s="242"/>
      <c r="E126" s="242"/>
      <c r="F126" s="242"/>
      <c r="G126" s="242">
        <v>71000</v>
      </c>
      <c r="H126" s="242"/>
      <c r="I126" s="272" t="s">
        <v>99</v>
      </c>
      <c r="J126" s="272" t="s">
        <v>406</v>
      </c>
      <c r="K126" s="272" t="s">
        <v>56</v>
      </c>
      <c r="L126" s="272" t="s">
        <v>1263</v>
      </c>
      <c r="M126" s="272" t="s">
        <v>1263</v>
      </c>
      <c r="N126" s="242">
        <f t="shared" si="9"/>
        <v>71000</v>
      </c>
      <c r="O126" s="242">
        <f t="shared" si="10"/>
        <v>71000</v>
      </c>
      <c r="P126" s="242">
        <f t="shared" si="11"/>
        <v>0</v>
      </c>
      <c r="Q126" s="242">
        <f t="shared" si="12"/>
        <v>0</v>
      </c>
    </row>
    <row r="127" spans="1:17" s="235" customFormat="1" x14ac:dyDescent="0.25">
      <c r="A127" s="340" t="s">
        <v>1140</v>
      </c>
      <c r="B127" s="272" t="s">
        <v>1139</v>
      </c>
      <c r="C127" s="242">
        <v>58000</v>
      </c>
      <c r="D127" s="242"/>
      <c r="E127" s="242"/>
      <c r="F127" s="242"/>
      <c r="G127" s="242">
        <v>58000</v>
      </c>
      <c r="H127" s="242"/>
      <c r="I127" s="272" t="s">
        <v>99</v>
      </c>
      <c r="J127" s="272" t="s">
        <v>406</v>
      </c>
      <c r="K127" s="272" t="s">
        <v>56</v>
      </c>
      <c r="L127" s="272" t="s">
        <v>1263</v>
      </c>
      <c r="M127" s="272" t="s">
        <v>1263</v>
      </c>
      <c r="N127" s="242">
        <f t="shared" si="9"/>
        <v>58000</v>
      </c>
      <c r="O127" s="242">
        <f t="shared" si="10"/>
        <v>58000</v>
      </c>
      <c r="P127" s="242">
        <f t="shared" si="11"/>
        <v>0</v>
      </c>
      <c r="Q127" s="242">
        <f t="shared" si="12"/>
        <v>0</v>
      </c>
    </row>
    <row r="128" spans="1:17" s="235" customFormat="1" x14ac:dyDescent="0.25">
      <c r="A128" s="340" t="s">
        <v>1138</v>
      </c>
      <c r="B128" s="272" t="s">
        <v>1137</v>
      </c>
      <c r="C128" s="242">
        <v>63000</v>
      </c>
      <c r="D128" s="242"/>
      <c r="E128" s="242"/>
      <c r="F128" s="242"/>
      <c r="G128" s="242">
        <v>63000</v>
      </c>
      <c r="H128" s="242"/>
      <c r="I128" s="272" t="s">
        <v>99</v>
      </c>
      <c r="J128" s="272" t="s">
        <v>406</v>
      </c>
      <c r="K128" s="272" t="s">
        <v>56</v>
      </c>
      <c r="L128" s="272" t="s">
        <v>1263</v>
      </c>
      <c r="M128" s="272" t="s">
        <v>1263</v>
      </c>
      <c r="N128" s="242">
        <f t="shared" si="9"/>
        <v>63000</v>
      </c>
      <c r="O128" s="242">
        <f t="shared" si="10"/>
        <v>63000</v>
      </c>
      <c r="P128" s="242">
        <f t="shared" si="11"/>
        <v>0</v>
      </c>
      <c r="Q128" s="242">
        <f t="shared" si="12"/>
        <v>0</v>
      </c>
    </row>
    <row r="129" spans="1:17" s="235" customFormat="1" x14ac:dyDescent="0.25">
      <c r="A129" s="340" t="s">
        <v>1136</v>
      </c>
      <c r="B129" s="272" t="s">
        <v>1135</v>
      </c>
      <c r="C129" s="242">
        <v>415027</v>
      </c>
      <c r="D129" s="242"/>
      <c r="E129" s="242"/>
      <c r="F129" s="242"/>
      <c r="G129" s="242">
        <v>415027</v>
      </c>
      <c r="H129" s="242"/>
      <c r="I129" s="272" t="s">
        <v>99</v>
      </c>
      <c r="J129" s="272" t="s">
        <v>406</v>
      </c>
      <c r="K129" s="272" t="s">
        <v>56</v>
      </c>
      <c r="L129" s="272" t="s">
        <v>1263</v>
      </c>
      <c r="M129" s="272" t="s">
        <v>1263</v>
      </c>
      <c r="N129" s="242">
        <f t="shared" si="9"/>
        <v>415027</v>
      </c>
      <c r="O129" s="242">
        <f t="shared" si="10"/>
        <v>415027</v>
      </c>
      <c r="P129" s="242">
        <f t="shared" si="11"/>
        <v>0</v>
      </c>
      <c r="Q129" s="242">
        <f t="shared" si="12"/>
        <v>0</v>
      </c>
    </row>
    <row r="130" spans="1:17" s="235" customFormat="1" x14ac:dyDescent="0.25">
      <c r="A130" s="340" t="s">
        <v>1134</v>
      </c>
      <c r="B130" s="272" t="s">
        <v>1133</v>
      </c>
      <c r="C130" s="242">
        <v>81000</v>
      </c>
      <c r="D130" s="242"/>
      <c r="E130" s="242"/>
      <c r="F130" s="242"/>
      <c r="G130" s="242">
        <v>81000</v>
      </c>
      <c r="H130" s="242"/>
      <c r="I130" s="272" t="s">
        <v>99</v>
      </c>
      <c r="J130" s="272" t="s">
        <v>406</v>
      </c>
      <c r="K130" s="272" t="s">
        <v>56</v>
      </c>
      <c r="L130" s="272" t="s">
        <v>1263</v>
      </c>
      <c r="M130" s="272" t="s">
        <v>1263</v>
      </c>
      <c r="N130" s="242">
        <f t="shared" si="9"/>
        <v>81000</v>
      </c>
      <c r="O130" s="242">
        <f t="shared" si="10"/>
        <v>81000</v>
      </c>
      <c r="P130" s="242">
        <f t="shared" si="11"/>
        <v>0</v>
      </c>
      <c r="Q130" s="242">
        <f t="shared" si="12"/>
        <v>0</v>
      </c>
    </row>
    <row r="131" spans="1:17" s="235" customFormat="1" x14ac:dyDescent="0.25">
      <c r="A131" s="340" t="s">
        <v>1132</v>
      </c>
      <c r="B131" s="272" t="s">
        <v>1131</v>
      </c>
      <c r="C131" s="242">
        <v>3200</v>
      </c>
      <c r="D131" s="242"/>
      <c r="E131" s="242"/>
      <c r="F131" s="242"/>
      <c r="G131" s="242">
        <v>3200</v>
      </c>
      <c r="H131" s="242"/>
      <c r="I131" s="272" t="s">
        <v>99</v>
      </c>
      <c r="J131" s="272" t="s">
        <v>406</v>
      </c>
      <c r="K131" s="272" t="s">
        <v>56</v>
      </c>
      <c r="L131" s="272" t="s">
        <v>1263</v>
      </c>
      <c r="M131" s="272" t="s">
        <v>1263</v>
      </c>
      <c r="N131" s="242">
        <f t="shared" si="9"/>
        <v>3200</v>
      </c>
      <c r="O131" s="242">
        <f t="shared" si="10"/>
        <v>3200</v>
      </c>
      <c r="P131" s="242">
        <f t="shared" si="11"/>
        <v>0</v>
      </c>
      <c r="Q131" s="242">
        <f t="shared" si="12"/>
        <v>0</v>
      </c>
    </row>
    <row r="132" spans="1:17" s="235" customFormat="1" x14ac:dyDescent="0.25">
      <c r="A132" s="340" t="s">
        <v>1130</v>
      </c>
      <c r="B132" s="272" t="s">
        <v>1129</v>
      </c>
      <c r="C132" s="242">
        <v>21962.39</v>
      </c>
      <c r="D132" s="242"/>
      <c r="E132" s="242">
        <v>5719</v>
      </c>
      <c r="F132" s="242"/>
      <c r="G132" s="242">
        <v>27681.39</v>
      </c>
      <c r="H132" s="242"/>
      <c r="I132" s="272" t="s">
        <v>99</v>
      </c>
      <c r="J132" s="272" t="s">
        <v>406</v>
      </c>
      <c r="K132" s="272" t="s">
        <v>56</v>
      </c>
      <c r="L132" s="272" t="s">
        <v>1263</v>
      </c>
      <c r="M132" s="272" t="s">
        <v>1263</v>
      </c>
      <c r="N132" s="242">
        <f t="shared" si="9"/>
        <v>27681</v>
      </c>
      <c r="O132" s="242">
        <f t="shared" si="10"/>
        <v>21962</v>
      </c>
      <c r="P132" s="242">
        <f t="shared" si="11"/>
        <v>5719</v>
      </c>
      <c r="Q132" s="242">
        <f t="shared" si="12"/>
        <v>0</v>
      </c>
    </row>
    <row r="133" spans="1:17" s="235" customFormat="1" x14ac:dyDescent="0.25">
      <c r="A133" s="340" t="s">
        <v>1128</v>
      </c>
      <c r="B133" s="272" t="s">
        <v>1127</v>
      </c>
      <c r="C133" s="242">
        <v>682824</v>
      </c>
      <c r="D133" s="242"/>
      <c r="E133" s="242">
        <v>5000</v>
      </c>
      <c r="F133" s="242"/>
      <c r="G133" s="242">
        <v>687824</v>
      </c>
      <c r="H133" s="242"/>
      <c r="I133" s="272" t="s">
        <v>99</v>
      </c>
      <c r="J133" s="272" t="s">
        <v>406</v>
      </c>
      <c r="K133" s="272" t="s">
        <v>56</v>
      </c>
      <c r="L133" s="272" t="s">
        <v>1263</v>
      </c>
      <c r="M133" s="272" t="s">
        <v>1263</v>
      </c>
      <c r="N133" s="242">
        <f t="shared" si="9"/>
        <v>687824</v>
      </c>
      <c r="O133" s="242">
        <f t="shared" si="10"/>
        <v>682824</v>
      </c>
      <c r="P133" s="242">
        <f t="shared" si="11"/>
        <v>5000</v>
      </c>
      <c r="Q133" s="242">
        <f t="shared" si="12"/>
        <v>0</v>
      </c>
    </row>
    <row r="134" spans="1:17" s="235" customFormat="1" x14ac:dyDescent="0.25">
      <c r="A134" s="340" t="s">
        <v>1126</v>
      </c>
      <c r="B134" s="272" t="s">
        <v>1125</v>
      </c>
      <c r="C134" s="242">
        <v>6700</v>
      </c>
      <c r="D134" s="242"/>
      <c r="E134" s="242"/>
      <c r="F134" s="242"/>
      <c r="G134" s="242">
        <v>6700</v>
      </c>
      <c r="H134" s="242"/>
      <c r="I134" s="272" t="s">
        <v>99</v>
      </c>
      <c r="J134" s="272" t="s">
        <v>406</v>
      </c>
      <c r="K134" s="272" t="s">
        <v>56</v>
      </c>
      <c r="L134" s="272" t="s">
        <v>1263</v>
      </c>
      <c r="M134" s="272" t="s">
        <v>1263</v>
      </c>
      <c r="N134" s="242">
        <f t="shared" si="9"/>
        <v>6700</v>
      </c>
      <c r="O134" s="242">
        <f t="shared" si="10"/>
        <v>6700</v>
      </c>
      <c r="P134" s="242">
        <f t="shared" si="11"/>
        <v>0</v>
      </c>
      <c r="Q134" s="242">
        <f t="shared" si="12"/>
        <v>0</v>
      </c>
    </row>
    <row r="135" spans="1:17" s="235" customFormat="1" x14ac:dyDescent="0.25">
      <c r="A135" s="340" t="s">
        <v>1124</v>
      </c>
      <c r="B135" s="272" t="s">
        <v>1123</v>
      </c>
      <c r="C135" s="242">
        <v>1040</v>
      </c>
      <c r="D135" s="242"/>
      <c r="E135" s="242"/>
      <c r="F135" s="242"/>
      <c r="G135" s="242">
        <v>1040</v>
      </c>
      <c r="H135" s="242"/>
      <c r="I135" s="272" t="s">
        <v>99</v>
      </c>
      <c r="J135" s="272" t="s">
        <v>406</v>
      </c>
      <c r="K135" s="272" t="s">
        <v>56</v>
      </c>
      <c r="L135" s="272" t="s">
        <v>1263</v>
      </c>
      <c r="M135" s="272" t="s">
        <v>1263</v>
      </c>
      <c r="N135" s="242">
        <f t="shared" si="9"/>
        <v>1040</v>
      </c>
      <c r="O135" s="242">
        <f t="shared" si="10"/>
        <v>1040</v>
      </c>
      <c r="P135" s="242">
        <f t="shared" si="11"/>
        <v>0</v>
      </c>
      <c r="Q135" s="242">
        <f t="shared" si="12"/>
        <v>0</v>
      </c>
    </row>
    <row r="136" spans="1:17" s="235" customFormat="1" x14ac:dyDescent="0.25">
      <c r="A136" s="340" t="s">
        <v>1122</v>
      </c>
      <c r="B136" s="272" t="s">
        <v>1121</v>
      </c>
      <c r="C136" s="242">
        <v>1100</v>
      </c>
      <c r="D136" s="242"/>
      <c r="E136" s="242"/>
      <c r="F136" s="242"/>
      <c r="G136" s="242">
        <v>1100</v>
      </c>
      <c r="H136" s="242"/>
      <c r="I136" s="272" t="s">
        <v>99</v>
      </c>
      <c r="J136" s="272" t="s">
        <v>406</v>
      </c>
      <c r="K136" s="272" t="s">
        <v>56</v>
      </c>
      <c r="L136" s="272" t="s">
        <v>1263</v>
      </c>
      <c r="M136" s="272" t="s">
        <v>1263</v>
      </c>
      <c r="N136" s="242">
        <f t="shared" si="9"/>
        <v>1100</v>
      </c>
      <c r="O136" s="242">
        <f t="shared" si="10"/>
        <v>1100</v>
      </c>
      <c r="P136" s="242">
        <f t="shared" si="11"/>
        <v>0</v>
      </c>
      <c r="Q136" s="242">
        <f t="shared" si="12"/>
        <v>0</v>
      </c>
    </row>
    <row r="137" spans="1:17" s="235" customFormat="1" x14ac:dyDescent="0.25">
      <c r="A137" s="340" t="s">
        <v>1120</v>
      </c>
      <c r="B137" s="272" t="s">
        <v>1119</v>
      </c>
      <c r="C137" s="242">
        <v>5740</v>
      </c>
      <c r="D137" s="242"/>
      <c r="E137" s="242"/>
      <c r="F137" s="242"/>
      <c r="G137" s="242">
        <v>5740</v>
      </c>
      <c r="H137" s="242"/>
      <c r="I137" s="272" t="s">
        <v>99</v>
      </c>
      <c r="J137" s="272" t="s">
        <v>406</v>
      </c>
      <c r="K137" s="272" t="s">
        <v>56</v>
      </c>
      <c r="L137" s="272" t="s">
        <v>1263</v>
      </c>
      <c r="M137" s="272" t="s">
        <v>1263</v>
      </c>
      <c r="N137" s="242">
        <f t="shared" si="9"/>
        <v>5740</v>
      </c>
      <c r="O137" s="242">
        <f t="shared" si="10"/>
        <v>5740</v>
      </c>
      <c r="P137" s="242">
        <f t="shared" si="11"/>
        <v>0</v>
      </c>
      <c r="Q137" s="242">
        <f t="shared" si="12"/>
        <v>0</v>
      </c>
    </row>
    <row r="138" spans="1:17" s="235" customFormat="1" x14ac:dyDescent="0.25">
      <c r="A138" s="340" t="s">
        <v>1118</v>
      </c>
      <c r="B138" s="272" t="s">
        <v>1117</v>
      </c>
      <c r="C138" s="242">
        <v>156550</v>
      </c>
      <c r="D138" s="242"/>
      <c r="E138" s="242"/>
      <c r="F138" s="242"/>
      <c r="G138" s="242">
        <v>156550</v>
      </c>
      <c r="H138" s="242"/>
      <c r="I138" s="272" t="s">
        <v>99</v>
      </c>
      <c r="J138" s="272" t="s">
        <v>406</v>
      </c>
      <c r="K138" s="272" t="s">
        <v>56</v>
      </c>
      <c r="L138" s="272" t="s">
        <v>1263</v>
      </c>
      <c r="M138" s="272" t="s">
        <v>1263</v>
      </c>
      <c r="N138" s="242">
        <f t="shared" si="9"/>
        <v>156550</v>
      </c>
      <c r="O138" s="242">
        <f t="shared" si="10"/>
        <v>156550</v>
      </c>
      <c r="P138" s="242">
        <f t="shared" si="11"/>
        <v>0</v>
      </c>
      <c r="Q138" s="242">
        <f t="shared" si="12"/>
        <v>0</v>
      </c>
    </row>
    <row r="139" spans="1:17" s="235" customFormat="1" x14ac:dyDescent="0.25">
      <c r="A139" s="340" t="s">
        <v>1116</v>
      </c>
      <c r="B139" s="272" t="s">
        <v>1115</v>
      </c>
      <c r="C139" s="242">
        <v>342000</v>
      </c>
      <c r="D139" s="242"/>
      <c r="E139" s="242"/>
      <c r="F139" s="242"/>
      <c r="G139" s="242">
        <v>342000</v>
      </c>
      <c r="H139" s="242"/>
      <c r="I139" s="272" t="s">
        <v>99</v>
      </c>
      <c r="J139" s="272" t="s">
        <v>406</v>
      </c>
      <c r="K139" s="272" t="s">
        <v>56</v>
      </c>
      <c r="L139" s="272" t="s">
        <v>1263</v>
      </c>
      <c r="M139" s="272" t="s">
        <v>1263</v>
      </c>
      <c r="N139" s="242">
        <f t="shared" ref="N139:N202" si="13">ROUND((G139-H139),0)</f>
        <v>342000</v>
      </c>
      <c r="O139" s="242">
        <f t="shared" ref="O139:O202" si="14">ROUND((C139-D139),0)</f>
        <v>342000</v>
      </c>
      <c r="P139" s="242">
        <f t="shared" ref="P139:P202" si="15">ROUND(E139,0)</f>
        <v>0</v>
      </c>
      <c r="Q139" s="242">
        <f t="shared" ref="Q139:Q202" si="16">ROUND(F139,0)</f>
        <v>0</v>
      </c>
    </row>
    <row r="140" spans="1:17" s="235" customFormat="1" x14ac:dyDescent="0.25">
      <c r="A140" s="340" t="s">
        <v>1114</v>
      </c>
      <c r="B140" s="272" t="s">
        <v>1113</v>
      </c>
      <c r="C140" s="242">
        <v>5300</v>
      </c>
      <c r="D140" s="242"/>
      <c r="E140" s="242"/>
      <c r="F140" s="242"/>
      <c r="G140" s="242">
        <v>5300</v>
      </c>
      <c r="H140" s="242"/>
      <c r="I140" s="272" t="s">
        <v>99</v>
      </c>
      <c r="J140" s="272" t="s">
        <v>406</v>
      </c>
      <c r="K140" s="272" t="s">
        <v>56</v>
      </c>
      <c r="L140" s="272" t="s">
        <v>1263</v>
      </c>
      <c r="M140" s="272" t="s">
        <v>1263</v>
      </c>
      <c r="N140" s="242">
        <f t="shared" si="13"/>
        <v>5300</v>
      </c>
      <c r="O140" s="242">
        <f t="shared" si="14"/>
        <v>5300</v>
      </c>
      <c r="P140" s="242">
        <f t="shared" si="15"/>
        <v>0</v>
      </c>
      <c r="Q140" s="242">
        <f t="shared" si="16"/>
        <v>0</v>
      </c>
    </row>
    <row r="141" spans="1:17" s="235" customFormat="1" x14ac:dyDescent="0.25">
      <c r="A141" s="340" t="s">
        <v>1112</v>
      </c>
      <c r="B141" s="272" t="s">
        <v>1111</v>
      </c>
      <c r="C141" s="242">
        <v>60000</v>
      </c>
      <c r="D141" s="242"/>
      <c r="E141" s="242"/>
      <c r="F141" s="242"/>
      <c r="G141" s="242">
        <v>60000</v>
      </c>
      <c r="H141" s="242"/>
      <c r="I141" s="272" t="s">
        <v>99</v>
      </c>
      <c r="J141" s="272" t="s">
        <v>406</v>
      </c>
      <c r="K141" s="272" t="s">
        <v>56</v>
      </c>
      <c r="L141" s="272" t="s">
        <v>1263</v>
      </c>
      <c r="M141" s="272" t="s">
        <v>1263</v>
      </c>
      <c r="N141" s="242">
        <f t="shared" si="13"/>
        <v>60000</v>
      </c>
      <c r="O141" s="242">
        <f t="shared" si="14"/>
        <v>60000</v>
      </c>
      <c r="P141" s="242">
        <f t="shared" si="15"/>
        <v>0</v>
      </c>
      <c r="Q141" s="242">
        <f t="shared" si="16"/>
        <v>0</v>
      </c>
    </row>
    <row r="142" spans="1:17" s="235" customFormat="1" x14ac:dyDescent="0.25">
      <c r="A142" s="340" t="s">
        <v>1110</v>
      </c>
      <c r="B142" s="272" t="s">
        <v>1109</v>
      </c>
      <c r="C142" s="242">
        <v>31600</v>
      </c>
      <c r="D142" s="242"/>
      <c r="E142" s="242"/>
      <c r="F142" s="242"/>
      <c r="G142" s="242">
        <v>31600</v>
      </c>
      <c r="H142" s="242"/>
      <c r="I142" s="272" t="s">
        <v>99</v>
      </c>
      <c r="J142" s="272" t="s">
        <v>406</v>
      </c>
      <c r="K142" s="272" t="s">
        <v>56</v>
      </c>
      <c r="L142" s="272" t="s">
        <v>1263</v>
      </c>
      <c r="M142" s="272" t="s">
        <v>1263</v>
      </c>
      <c r="N142" s="242">
        <f t="shared" si="13"/>
        <v>31600</v>
      </c>
      <c r="O142" s="242">
        <f t="shared" si="14"/>
        <v>31600</v>
      </c>
      <c r="P142" s="242">
        <f t="shared" si="15"/>
        <v>0</v>
      </c>
      <c r="Q142" s="242">
        <f t="shared" si="16"/>
        <v>0</v>
      </c>
    </row>
    <row r="143" spans="1:17" s="235" customFormat="1" x14ac:dyDescent="0.25">
      <c r="A143" s="340" t="s">
        <v>1108</v>
      </c>
      <c r="B143" s="272" t="s">
        <v>1107</v>
      </c>
      <c r="C143" s="242">
        <v>1200</v>
      </c>
      <c r="D143" s="242"/>
      <c r="E143" s="242"/>
      <c r="F143" s="242"/>
      <c r="G143" s="242">
        <v>1200</v>
      </c>
      <c r="H143" s="242"/>
      <c r="I143" s="272" t="s">
        <v>99</v>
      </c>
      <c r="J143" s="272" t="s">
        <v>406</v>
      </c>
      <c r="K143" s="272" t="s">
        <v>56</v>
      </c>
      <c r="L143" s="272" t="s">
        <v>1263</v>
      </c>
      <c r="M143" s="272" t="s">
        <v>1263</v>
      </c>
      <c r="N143" s="242">
        <f t="shared" si="13"/>
        <v>1200</v>
      </c>
      <c r="O143" s="242">
        <f t="shared" si="14"/>
        <v>1200</v>
      </c>
      <c r="P143" s="242">
        <f t="shared" si="15"/>
        <v>0</v>
      </c>
      <c r="Q143" s="242">
        <f t="shared" si="16"/>
        <v>0</v>
      </c>
    </row>
    <row r="144" spans="1:17" s="235" customFormat="1" x14ac:dyDescent="0.25">
      <c r="A144" s="340" t="s">
        <v>1106</v>
      </c>
      <c r="B144" s="272" t="s">
        <v>1105</v>
      </c>
      <c r="C144" s="242">
        <v>5200</v>
      </c>
      <c r="D144" s="242"/>
      <c r="E144" s="242"/>
      <c r="F144" s="242"/>
      <c r="G144" s="242">
        <v>5200</v>
      </c>
      <c r="H144" s="242"/>
      <c r="I144" s="272" t="s">
        <v>99</v>
      </c>
      <c r="J144" s="272" t="s">
        <v>406</v>
      </c>
      <c r="K144" s="272" t="s">
        <v>56</v>
      </c>
      <c r="L144" s="272" t="s">
        <v>1263</v>
      </c>
      <c r="M144" s="272" t="s">
        <v>1263</v>
      </c>
      <c r="N144" s="242">
        <f t="shared" si="13"/>
        <v>5200</v>
      </c>
      <c r="O144" s="242">
        <f t="shared" si="14"/>
        <v>5200</v>
      </c>
      <c r="P144" s="242">
        <f t="shared" si="15"/>
        <v>0</v>
      </c>
      <c r="Q144" s="242">
        <f t="shared" si="16"/>
        <v>0</v>
      </c>
    </row>
    <row r="145" spans="1:17" s="235" customFormat="1" x14ac:dyDescent="0.25">
      <c r="A145" s="340" t="s">
        <v>1104</v>
      </c>
      <c r="B145" s="272" t="s">
        <v>1103</v>
      </c>
      <c r="C145" s="242">
        <v>3800</v>
      </c>
      <c r="D145" s="242"/>
      <c r="E145" s="242"/>
      <c r="F145" s="242"/>
      <c r="G145" s="242">
        <v>3800</v>
      </c>
      <c r="H145" s="242"/>
      <c r="I145" s="272" t="s">
        <v>99</v>
      </c>
      <c r="J145" s="272" t="s">
        <v>406</v>
      </c>
      <c r="K145" s="272" t="s">
        <v>56</v>
      </c>
      <c r="L145" s="272" t="s">
        <v>1263</v>
      </c>
      <c r="M145" s="272" t="s">
        <v>1263</v>
      </c>
      <c r="N145" s="242">
        <f t="shared" si="13"/>
        <v>3800</v>
      </c>
      <c r="O145" s="242">
        <f t="shared" si="14"/>
        <v>3800</v>
      </c>
      <c r="P145" s="242">
        <f t="shared" si="15"/>
        <v>0</v>
      </c>
      <c r="Q145" s="242">
        <f t="shared" si="16"/>
        <v>0</v>
      </c>
    </row>
    <row r="146" spans="1:17" s="235" customFormat="1" x14ac:dyDescent="0.25">
      <c r="A146" s="340" t="s">
        <v>1102</v>
      </c>
      <c r="B146" s="272" t="s">
        <v>1101</v>
      </c>
      <c r="C146" s="242">
        <v>760</v>
      </c>
      <c r="D146" s="242"/>
      <c r="E146" s="242"/>
      <c r="F146" s="242"/>
      <c r="G146" s="242">
        <v>760</v>
      </c>
      <c r="H146" s="242"/>
      <c r="I146" s="272" t="s">
        <v>99</v>
      </c>
      <c r="J146" s="272" t="s">
        <v>406</v>
      </c>
      <c r="K146" s="272" t="s">
        <v>56</v>
      </c>
      <c r="L146" s="272" t="s">
        <v>1263</v>
      </c>
      <c r="M146" s="272" t="s">
        <v>1263</v>
      </c>
      <c r="N146" s="242">
        <f t="shared" si="13"/>
        <v>760</v>
      </c>
      <c r="O146" s="242">
        <f t="shared" si="14"/>
        <v>760</v>
      </c>
      <c r="P146" s="242">
        <f t="shared" si="15"/>
        <v>0</v>
      </c>
      <c r="Q146" s="242">
        <f t="shared" si="16"/>
        <v>0</v>
      </c>
    </row>
    <row r="147" spans="1:17" s="235" customFormat="1" x14ac:dyDescent="0.25">
      <c r="A147" s="345" t="s">
        <v>1100</v>
      </c>
      <c r="B147" s="272" t="s">
        <v>1099</v>
      </c>
      <c r="C147" s="242">
        <v>1250</v>
      </c>
      <c r="D147" s="242"/>
      <c r="E147" s="242"/>
      <c r="F147" s="346">
        <v>1250</v>
      </c>
      <c r="G147" s="242">
        <v>0</v>
      </c>
      <c r="H147" s="242"/>
      <c r="I147" s="272" t="s">
        <v>99</v>
      </c>
      <c r="J147" s="272" t="s">
        <v>406</v>
      </c>
      <c r="K147" s="272" t="s">
        <v>56</v>
      </c>
      <c r="L147" s="272" t="s">
        <v>1263</v>
      </c>
      <c r="M147" s="272" t="s">
        <v>1263</v>
      </c>
      <c r="N147" s="242">
        <f t="shared" si="13"/>
        <v>0</v>
      </c>
      <c r="O147" s="242">
        <f t="shared" si="14"/>
        <v>1250</v>
      </c>
      <c r="P147" s="242">
        <f t="shared" si="15"/>
        <v>0</v>
      </c>
      <c r="Q147" s="242">
        <f t="shared" si="16"/>
        <v>1250</v>
      </c>
    </row>
    <row r="148" spans="1:17" s="235" customFormat="1" x14ac:dyDescent="0.25">
      <c r="A148" s="340" t="s">
        <v>1098</v>
      </c>
      <c r="B148" s="272" t="s">
        <v>1097</v>
      </c>
      <c r="C148" s="242">
        <v>7956</v>
      </c>
      <c r="D148" s="242"/>
      <c r="E148" s="242"/>
      <c r="F148" s="242"/>
      <c r="G148" s="242">
        <v>7956</v>
      </c>
      <c r="H148" s="242"/>
      <c r="I148" s="272" t="s">
        <v>99</v>
      </c>
      <c r="J148" s="272" t="s">
        <v>406</v>
      </c>
      <c r="K148" s="272" t="s">
        <v>56</v>
      </c>
      <c r="L148" s="272" t="s">
        <v>1263</v>
      </c>
      <c r="M148" s="272" t="s">
        <v>1263</v>
      </c>
      <c r="N148" s="242">
        <f t="shared" si="13"/>
        <v>7956</v>
      </c>
      <c r="O148" s="242">
        <f t="shared" si="14"/>
        <v>7956</v>
      </c>
      <c r="P148" s="242">
        <f t="shared" si="15"/>
        <v>0</v>
      </c>
      <c r="Q148" s="242">
        <f t="shared" si="16"/>
        <v>0</v>
      </c>
    </row>
    <row r="149" spans="1:17" s="235" customFormat="1" x14ac:dyDescent="0.25">
      <c r="A149" s="345" t="s">
        <v>1096</v>
      </c>
      <c r="B149" s="272" t="s">
        <v>1095</v>
      </c>
      <c r="C149" s="242">
        <v>998</v>
      </c>
      <c r="D149" s="242"/>
      <c r="E149" s="242"/>
      <c r="F149" s="346">
        <v>998</v>
      </c>
      <c r="G149" s="242">
        <v>0</v>
      </c>
      <c r="H149" s="242"/>
      <c r="I149" s="272" t="s">
        <v>99</v>
      </c>
      <c r="J149" s="272" t="s">
        <v>406</v>
      </c>
      <c r="K149" s="272" t="s">
        <v>56</v>
      </c>
      <c r="L149" s="272" t="s">
        <v>1263</v>
      </c>
      <c r="M149" s="272" t="s">
        <v>1263</v>
      </c>
      <c r="N149" s="242">
        <f t="shared" si="13"/>
        <v>0</v>
      </c>
      <c r="O149" s="242">
        <f t="shared" si="14"/>
        <v>998</v>
      </c>
      <c r="P149" s="242">
        <f t="shared" si="15"/>
        <v>0</v>
      </c>
      <c r="Q149" s="242">
        <f t="shared" si="16"/>
        <v>998</v>
      </c>
    </row>
    <row r="150" spans="1:17" s="235" customFormat="1" x14ac:dyDescent="0.25">
      <c r="A150" s="345" t="s">
        <v>1094</v>
      </c>
      <c r="B150" s="272" t="s">
        <v>1093</v>
      </c>
      <c r="C150" s="242">
        <v>1830</v>
      </c>
      <c r="D150" s="242"/>
      <c r="E150" s="242"/>
      <c r="F150" s="346">
        <v>1830</v>
      </c>
      <c r="G150" s="242">
        <v>0</v>
      </c>
      <c r="H150" s="242"/>
      <c r="I150" s="272" t="s">
        <v>99</v>
      </c>
      <c r="J150" s="272" t="s">
        <v>406</v>
      </c>
      <c r="K150" s="272" t="s">
        <v>56</v>
      </c>
      <c r="L150" s="272" t="s">
        <v>1263</v>
      </c>
      <c r="M150" s="272" t="s">
        <v>1263</v>
      </c>
      <c r="N150" s="242">
        <f t="shared" si="13"/>
        <v>0</v>
      </c>
      <c r="O150" s="242">
        <f t="shared" si="14"/>
        <v>1830</v>
      </c>
      <c r="P150" s="242">
        <f t="shared" si="15"/>
        <v>0</v>
      </c>
      <c r="Q150" s="242">
        <f t="shared" si="16"/>
        <v>1830</v>
      </c>
    </row>
    <row r="151" spans="1:17" s="235" customFormat="1" x14ac:dyDescent="0.25">
      <c r="A151" s="345" t="s">
        <v>1092</v>
      </c>
      <c r="B151" s="272" t="s">
        <v>1091</v>
      </c>
      <c r="C151" s="242">
        <v>1042768.81</v>
      </c>
      <c r="D151" s="242"/>
      <c r="E151" s="242"/>
      <c r="F151" s="346">
        <v>821751</v>
      </c>
      <c r="G151" s="242">
        <v>221017.81</v>
      </c>
      <c r="H151" s="242"/>
      <c r="I151" s="272" t="s">
        <v>99</v>
      </c>
      <c r="J151" s="272" t="s">
        <v>406</v>
      </c>
      <c r="K151" s="272" t="s">
        <v>56</v>
      </c>
      <c r="L151" s="272" t="s">
        <v>1263</v>
      </c>
      <c r="M151" s="272" t="s">
        <v>1263</v>
      </c>
      <c r="N151" s="242">
        <f t="shared" si="13"/>
        <v>221018</v>
      </c>
      <c r="O151" s="242">
        <f t="shared" si="14"/>
        <v>1042769</v>
      </c>
      <c r="P151" s="242">
        <f t="shared" si="15"/>
        <v>0</v>
      </c>
      <c r="Q151" s="242">
        <f t="shared" si="16"/>
        <v>821751</v>
      </c>
    </row>
    <row r="152" spans="1:17" s="235" customFormat="1" x14ac:dyDescent="0.25">
      <c r="A152" s="340" t="s">
        <v>1090</v>
      </c>
      <c r="B152" s="272" t="s">
        <v>1089</v>
      </c>
      <c r="C152" s="242">
        <v>44950</v>
      </c>
      <c r="D152" s="242"/>
      <c r="E152" s="242"/>
      <c r="F152" s="242"/>
      <c r="G152" s="242">
        <v>44950</v>
      </c>
      <c r="H152" s="242"/>
      <c r="I152" s="272" t="s">
        <v>99</v>
      </c>
      <c r="J152" s="272" t="s">
        <v>406</v>
      </c>
      <c r="K152" s="272" t="s">
        <v>56</v>
      </c>
      <c r="L152" s="272" t="s">
        <v>1263</v>
      </c>
      <c r="M152" s="272" t="s">
        <v>1263</v>
      </c>
      <c r="N152" s="242">
        <f t="shared" si="13"/>
        <v>44950</v>
      </c>
      <c r="O152" s="242">
        <f t="shared" si="14"/>
        <v>44950</v>
      </c>
      <c r="P152" s="242">
        <f t="shared" si="15"/>
        <v>0</v>
      </c>
      <c r="Q152" s="242">
        <f t="shared" si="16"/>
        <v>0</v>
      </c>
    </row>
    <row r="153" spans="1:17" s="235" customFormat="1" x14ac:dyDescent="0.25">
      <c r="A153" s="340" t="s">
        <v>1088</v>
      </c>
      <c r="B153" s="272" t="s">
        <v>1087</v>
      </c>
      <c r="C153" s="242">
        <v>6980</v>
      </c>
      <c r="D153" s="242"/>
      <c r="E153" s="242"/>
      <c r="F153" s="242"/>
      <c r="G153" s="242">
        <v>6980</v>
      </c>
      <c r="H153" s="242"/>
      <c r="I153" s="272" t="s">
        <v>99</v>
      </c>
      <c r="J153" s="272" t="s">
        <v>406</v>
      </c>
      <c r="K153" s="272" t="s">
        <v>56</v>
      </c>
      <c r="L153" s="272" t="s">
        <v>1263</v>
      </c>
      <c r="M153" s="272" t="s">
        <v>1263</v>
      </c>
      <c r="N153" s="242">
        <f t="shared" si="13"/>
        <v>6980</v>
      </c>
      <c r="O153" s="242">
        <f t="shared" si="14"/>
        <v>6980</v>
      </c>
      <c r="P153" s="242">
        <f t="shared" si="15"/>
        <v>0</v>
      </c>
      <c r="Q153" s="242">
        <f t="shared" si="16"/>
        <v>0</v>
      </c>
    </row>
    <row r="154" spans="1:17" s="235" customFormat="1" x14ac:dyDescent="0.25">
      <c r="A154" s="340" t="s">
        <v>1086</v>
      </c>
      <c r="B154" s="272" t="s">
        <v>1085</v>
      </c>
      <c r="C154" s="242">
        <v>9200</v>
      </c>
      <c r="D154" s="242"/>
      <c r="E154" s="242"/>
      <c r="F154" s="242"/>
      <c r="G154" s="242">
        <v>9200</v>
      </c>
      <c r="H154" s="242"/>
      <c r="I154" s="272" t="s">
        <v>99</v>
      </c>
      <c r="J154" s="272" t="s">
        <v>406</v>
      </c>
      <c r="K154" s="272" t="s">
        <v>56</v>
      </c>
      <c r="L154" s="272" t="s">
        <v>1263</v>
      </c>
      <c r="M154" s="272" t="s">
        <v>1263</v>
      </c>
      <c r="N154" s="242">
        <f t="shared" si="13"/>
        <v>9200</v>
      </c>
      <c r="O154" s="242">
        <f t="shared" si="14"/>
        <v>9200</v>
      </c>
      <c r="P154" s="242">
        <f t="shared" si="15"/>
        <v>0</v>
      </c>
      <c r="Q154" s="242">
        <f t="shared" si="16"/>
        <v>0</v>
      </c>
    </row>
    <row r="155" spans="1:17" s="235" customFormat="1" x14ac:dyDescent="0.25">
      <c r="A155" s="340" t="s">
        <v>1084</v>
      </c>
      <c r="B155" s="272" t="s">
        <v>1083</v>
      </c>
      <c r="C155" s="242">
        <v>27200</v>
      </c>
      <c r="D155" s="242"/>
      <c r="E155" s="242"/>
      <c r="F155" s="242"/>
      <c r="G155" s="242">
        <v>27200</v>
      </c>
      <c r="H155" s="242"/>
      <c r="I155" s="272" t="s">
        <v>99</v>
      </c>
      <c r="J155" s="272" t="s">
        <v>406</v>
      </c>
      <c r="K155" s="272" t="s">
        <v>56</v>
      </c>
      <c r="L155" s="272" t="s">
        <v>1263</v>
      </c>
      <c r="M155" s="272" t="s">
        <v>1263</v>
      </c>
      <c r="N155" s="242">
        <f t="shared" si="13"/>
        <v>27200</v>
      </c>
      <c r="O155" s="242">
        <f t="shared" si="14"/>
        <v>27200</v>
      </c>
      <c r="P155" s="242">
        <f t="shared" si="15"/>
        <v>0</v>
      </c>
      <c r="Q155" s="242">
        <f t="shared" si="16"/>
        <v>0</v>
      </c>
    </row>
    <row r="156" spans="1:17" s="235" customFormat="1" x14ac:dyDescent="0.25">
      <c r="A156" s="340" t="s">
        <v>183</v>
      </c>
      <c r="B156" s="272" t="s">
        <v>184</v>
      </c>
      <c r="C156" s="242">
        <v>121298</v>
      </c>
      <c r="D156" s="242"/>
      <c r="E156" s="242"/>
      <c r="F156" s="242"/>
      <c r="G156" s="242">
        <v>121298</v>
      </c>
      <c r="H156" s="242"/>
      <c r="I156" s="272" t="s">
        <v>99</v>
      </c>
      <c r="J156" s="272" t="s">
        <v>406</v>
      </c>
      <c r="K156" s="272" t="s">
        <v>57</v>
      </c>
      <c r="L156" s="272" t="s">
        <v>548</v>
      </c>
      <c r="M156" s="272" t="s">
        <v>548</v>
      </c>
      <c r="N156" s="242">
        <f t="shared" si="13"/>
        <v>121298</v>
      </c>
      <c r="O156" s="242">
        <f t="shared" si="14"/>
        <v>121298</v>
      </c>
      <c r="P156" s="242">
        <f t="shared" si="15"/>
        <v>0</v>
      </c>
      <c r="Q156" s="242">
        <f t="shared" si="16"/>
        <v>0</v>
      </c>
    </row>
    <row r="157" spans="1:17" s="235" customFormat="1" x14ac:dyDescent="0.25">
      <c r="A157" s="340" t="s">
        <v>185</v>
      </c>
      <c r="B157" s="272" t="s">
        <v>186</v>
      </c>
      <c r="C157" s="242">
        <v>1573373</v>
      </c>
      <c r="D157" s="242"/>
      <c r="E157" s="242"/>
      <c r="F157" s="242"/>
      <c r="G157" s="242">
        <v>1573373</v>
      </c>
      <c r="H157" s="242"/>
      <c r="I157" s="272" t="s">
        <v>99</v>
      </c>
      <c r="J157" s="272" t="s">
        <v>406</v>
      </c>
      <c r="K157" s="272" t="s">
        <v>57</v>
      </c>
      <c r="L157" s="272" t="s">
        <v>62</v>
      </c>
      <c r="M157" s="272" t="s">
        <v>62</v>
      </c>
      <c r="N157" s="242">
        <f t="shared" si="13"/>
        <v>1573373</v>
      </c>
      <c r="O157" s="242">
        <f t="shared" si="14"/>
        <v>1573373</v>
      </c>
      <c r="P157" s="242">
        <f t="shared" si="15"/>
        <v>0</v>
      </c>
      <c r="Q157" s="242">
        <f t="shared" si="16"/>
        <v>0</v>
      </c>
    </row>
    <row r="158" spans="1:17" s="235" customFormat="1" x14ac:dyDescent="0.25">
      <c r="A158" s="340" t="s">
        <v>187</v>
      </c>
      <c r="B158" s="272" t="s">
        <v>188</v>
      </c>
      <c r="C158" s="242">
        <v>74050</v>
      </c>
      <c r="D158" s="242"/>
      <c r="E158" s="242"/>
      <c r="F158" s="242"/>
      <c r="G158" s="242">
        <v>74050</v>
      </c>
      <c r="H158" s="242"/>
      <c r="I158" s="272" t="s">
        <v>99</v>
      </c>
      <c r="J158" s="272" t="s">
        <v>406</v>
      </c>
      <c r="K158" s="272" t="s">
        <v>57</v>
      </c>
      <c r="L158" s="272" t="s">
        <v>38</v>
      </c>
      <c r="M158" s="272" t="s">
        <v>38</v>
      </c>
      <c r="N158" s="242">
        <f t="shared" si="13"/>
        <v>74050</v>
      </c>
      <c r="O158" s="242">
        <f t="shared" si="14"/>
        <v>74050</v>
      </c>
      <c r="P158" s="242">
        <f t="shared" si="15"/>
        <v>0</v>
      </c>
      <c r="Q158" s="242">
        <f t="shared" si="16"/>
        <v>0</v>
      </c>
    </row>
    <row r="159" spans="1:17" s="235" customFormat="1" x14ac:dyDescent="0.25">
      <c r="A159" s="345" t="s">
        <v>189</v>
      </c>
      <c r="B159" s="272" t="s">
        <v>190</v>
      </c>
      <c r="C159" s="242">
        <v>266854</v>
      </c>
      <c r="D159" s="242"/>
      <c r="E159" s="242"/>
      <c r="F159" s="346">
        <v>4635</v>
      </c>
      <c r="G159" s="242">
        <v>262219</v>
      </c>
      <c r="H159" s="242"/>
      <c r="I159" s="272" t="s">
        <v>99</v>
      </c>
      <c r="J159" s="272" t="s">
        <v>406</v>
      </c>
      <c r="K159" s="272" t="s">
        <v>57</v>
      </c>
      <c r="L159" s="272" t="s">
        <v>39</v>
      </c>
      <c r="M159" s="272" t="s">
        <v>39</v>
      </c>
      <c r="N159" s="242">
        <f t="shared" si="13"/>
        <v>262219</v>
      </c>
      <c r="O159" s="242">
        <f t="shared" si="14"/>
        <v>266854</v>
      </c>
      <c r="P159" s="242">
        <f t="shared" si="15"/>
        <v>0</v>
      </c>
      <c r="Q159" s="242">
        <f t="shared" si="16"/>
        <v>4635</v>
      </c>
    </row>
    <row r="160" spans="1:17" s="235" customFormat="1" x14ac:dyDescent="0.25">
      <c r="A160" s="340" t="s">
        <v>191</v>
      </c>
      <c r="B160" s="272" t="s">
        <v>192</v>
      </c>
      <c r="C160" s="242">
        <v>80556.33</v>
      </c>
      <c r="D160" s="242"/>
      <c r="E160" s="242"/>
      <c r="F160" s="242"/>
      <c r="G160" s="242">
        <v>80556.33</v>
      </c>
      <c r="H160" s="242"/>
      <c r="I160" s="272" t="s">
        <v>99</v>
      </c>
      <c r="J160" s="272" t="s">
        <v>406</v>
      </c>
      <c r="K160" s="272" t="s">
        <v>57</v>
      </c>
      <c r="L160" s="272" t="s">
        <v>39</v>
      </c>
      <c r="M160" s="272" t="s">
        <v>39</v>
      </c>
      <c r="N160" s="242">
        <f t="shared" si="13"/>
        <v>80556</v>
      </c>
      <c r="O160" s="242">
        <f t="shared" si="14"/>
        <v>80556</v>
      </c>
      <c r="P160" s="242">
        <f t="shared" si="15"/>
        <v>0</v>
      </c>
      <c r="Q160" s="242">
        <f t="shared" si="16"/>
        <v>0</v>
      </c>
    </row>
    <row r="161" spans="1:17" s="235" customFormat="1" x14ac:dyDescent="0.25">
      <c r="A161" s="340" t="s">
        <v>193</v>
      </c>
      <c r="B161" s="272" t="s">
        <v>194</v>
      </c>
      <c r="C161" s="242">
        <v>126394.29</v>
      </c>
      <c r="D161" s="242"/>
      <c r="E161" s="242"/>
      <c r="F161" s="242"/>
      <c r="G161" s="242">
        <v>126394.29</v>
      </c>
      <c r="H161" s="242"/>
      <c r="I161" s="272" t="s">
        <v>99</v>
      </c>
      <c r="J161" s="272" t="s">
        <v>406</v>
      </c>
      <c r="K161" s="272" t="s">
        <v>57</v>
      </c>
      <c r="L161" s="272" t="s">
        <v>63</v>
      </c>
      <c r="M161" s="272" t="s">
        <v>63</v>
      </c>
      <c r="N161" s="242">
        <f t="shared" si="13"/>
        <v>126394</v>
      </c>
      <c r="O161" s="242">
        <f t="shared" si="14"/>
        <v>126394</v>
      </c>
      <c r="P161" s="242">
        <f t="shared" si="15"/>
        <v>0</v>
      </c>
      <c r="Q161" s="242">
        <f t="shared" si="16"/>
        <v>0</v>
      </c>
    </row>
    <row r="162" spans="1:17" s="235" customFormat="1" x14ac:dyDescent="0.25">
      <c r="A162" s="340" t="s">
        <v>198</v>
      </c>
      <c r="B162" s="272" t="s">
        <v>199</v>
      </c>
      <c r="C162" s="242">
        <v>0</v>
      </c>
      <c r="D162" s="242"/>
      <c r="E162" s="242">
        <v>6522865.75</v>
      </c>
      <c r="F162" s="242">
        <v>6522865.75</v>
      </c>
      <c r="G162" s="242">
        <v>0</v>
      </c>
      <c r="H162" s="242"/>
      <c r="I162" s="272" t="s">
        <v>99</v>
      </c>
      <c r="J162" s="272" t="s">
        <v>12</v>
      </c>
      <c r="K162" s="272" t="s">
        <v>81</v>
      </c>
      <c r="L162" s="272" t="s">
        <v>74</v>
      </c>
      <c r="M162" s="272"/>
      <c r="N162" s="242">
        <f t="shared" si="13"/>
        <v>0</v>
      </c>
      <c r="O162" s="242">
        <f t="shared" si="14"/>
        <v>0</v>
      </c>
      <c r="P162" s="242">
        <f t="shared" si="15"/>
        <v>6522866</v>
      </c>
      <c r="Q162" s="242">
        <f t="shared" si="16"/>
        <v>6522866</v>
      </c>
    </row>
    <row r="163" spans="1:17" s="235" customFormat="1" x14ac:dyDescent="0.25">
      <c r="A163" s="340" t="s">
        <v>200</v>
      </c>
      <c r="B163" s="272" t="s">
        <v>201</v>
      </c>
      <c r="C163" s="242"/>
      <c r="D163" s="242">
        <v>906138.68</v>
      </c>
      <c r="E163" s="242">
        <v>7414129.5</v>
      </c>
      <c r="F163" s="242">
        <v>6522865.75</v>
      </c>
      <c r="G163" s="242"/>
      <c r="H163" s="242">
        <v>14874.93</v>
      </c>
      <c r="I163" s="272" t="s">
        <v>99</v>
      </c>
      <c r="J163" s="272" t="s">
        <v>12</v>
      </c>
      <c r="K163" s="272" t="s">
        <v>81</v>
      </c>
      <c r="L163" s="272" t="s">
        <v>74</v>
      </c>
      <c r="M163" s="272" t="s">
        <v>74</v>
      </c>
      <c r="N163" s="242">
        <f t="shared" si="13"/>
        <v>-14875</v>
      </c>
      <c r="O163" s="242">
        <f t="shared" si="14"/>
        <v>-906139</v>
      </c>
      <c r="P163" s="242">
        <f t="shared" si="15"/>
        <v>7414130</v>
      </c>
      <c r="Q163" s="242">
        <f t="shared" si="16"/>
        <v>6522866</v>
      </c>
    </row>
    <row r="164" spans="1:17" s="235" customFormat="1" x14ac:dyDescent="0.25">
      <c r="A164" s="340" t="s">
        <v>202</v>
      </c>
      <c r="B164" s="272" t="s">
        <v>203</v>
      </c>
      <c r="C164" s="242">
        <v>0</v>
      </c>
      <c r="D164" s="242"/>
      <c r="E164" s="242">
        <v>63995.01</v>
      </c>
      <c r="F164" s="242">
        <v>63995.01</v>
      </c>
      <c r="G164" s="242">
        <v>0</v>
      </c>
      <c r="H164" s="242"/>
      <c r="I164" s="272" t="s">
        <v>99</v>
      </c>
      <c r="J164" s="272" t="s">
        <v>12</v>
      </c>
      <c r="K164" s="272" t="s">
        <v>81</v>
      </c>
      <c r="L164" s="272">
        <v>0</v>
      </c>
      <c r="M164" s="272"/>
      <c r="N164" s="242">
        <f t="shared" si="13"/>
        <v>0</v>
      </c>
      <c r="O164" s="242">
        <f t="shared" si="14"/>
        <v>0</v>
      </c>
      <c r="P164" s="242">
        <f t="shared" si="15"/>
        <v>63995</v>
      </c>
      <c r="Q164" s="242">
        <f t="shared" si="16"/>
        <v>63995</v>
      </c>
    </row>
    <row r="165" spans="1:17" s="235" customFormat="1" x14ac:dyDescent="0.25">
      <c r="A165" s="340" t="s">
        <v>1082</v>
      </c>
      <c r="B165" s="272" t="s">
        <v>1081</v>
      </c>
      <c r="C165" s="242"/>
      <c r="D165" s="242">
        <v>18295</v>
      </c>
      <c r="E165" s="242"/>
      <c r="F165" s="242">
        <v>2389</v>
      </c>
      <c r="G165" s="242"/>
      <c r="H165" s="242">
        <v>20684</v>
      </c>
      <c r="I165" s="272" t="s">
        <v>99</v>
      </c>
      <c r="J165" s="272" t="s">
        <v>12</v>
      </c>
      <c r="K165" s="272" t="s">
        <v>81</v>
      </c>
      <c r="L165" s="272" t="s">
        <v>546</v>
      </c>
      <c r="M165" s="272" t="s">
        <v>546</v>
      </c>
      <c r="N165" s="242">
        <f t="shared" si="13"/>
        <v>-20684</v>
      </c>
      <c r="O165" s="242">
        <f t="shared" si="14"/>
        <v>-18295</v>
      </c>
      <c r="P165" s="242">
        <f t="shared" si="15"/>
        <v>0</v>
      </c>
      <c r="Q165" s="242">
        <f t="shared" si="16"/>
        <v>2389</v>
      </c>
    </row>
    <row r="166" spans="1:17" s="235" customFormat="1" x14ac:dyDescent="0.25">
      <c r="A166" s="340" t="s">
        <v>1080</v>
      </c>
      <c r="B166" s="272" t="s">
        <v>1079</v>
      </c>
      <c r="C166" s="242">
        <v>0</v>
      </c>
      <c r="D166" s="242"/>
      <c r="E166" s="242">
        <v>12641303</v>
      </c>
      <c r="F166" s="242">
        <v>12641303</v>
      </c>
      <c r="G166" s="242">
        <v>0</v>
      </c>
      <c r="H166" s="242"/>
      <c r="I166" s="272" t="s">
        <v>99</v>
      </c>
      <c r="J166" s="272" t="s">
        <v>12</v>
      </c>
      <c r="K166" s="272" t="s">
        <v>81</v>
      </c>
      <c r="L166" s="272">
        <v>0</v>
      </c>
      <c r="M166" s="272"/>
      <c r="N166" s="242">
        <f t="shared" si="13"/>
        <v>0</v>
      </c>
      <c r="O166" s="242">
        <f t="shared" si="14"/>
        <v>0</v>
      </c>
      <c r="P166" s="242">
        <f t="shared" si="15"/>
        <v>12641303</v>
      </c>
      <c r="Q166" s="242">
        <f t="shared" si="16"/>
        <v>12641303</v>
      </c>
    </row>
    <row r="167" spans="1:17" s="235" customFormat="1" x14ac:dyDescent="0.25">
      <c r="A167" s="340" t="s">
        <v>1078</v>
      </c>
      <c r="B167" s="272" t="s">
        <v>1077</v>
      </c>
      <c r="C167" s="242"/>
      <c r="D167" s="242">
        <v>25000</v>
      </c>
      <c r="E167" s="242">
        <v>25000</v>
      </c>
      <c r="F167" s="242">
        <v>25000</v>
      </c>
      <c r="G167" s="242"/>
      <c r="H167" s="242">
        <v>25000</v>
      </c>
      <c r="I167" s="272" t="s">
        <v>99</v>
      </c>
      <c r="J167" s="272" t="s">
        <v>12</v>
      </c>
      <c r="K167" s="272" t="s">
        <v>81</v>
      </c>
      <c r="L167" s="272" t="s">
        <v>1264</v>
      </c>
      <c r="M167" s="272" t="s">
        <v>98</v>
      </c>
      <c r="N167" s="242">
        <f t="shared" si="13"/>
        <v>-25000</v>
      </c>
      <c r="O167" s="242">
        <f t="shared" si="14"/>
        <v>-25000</v>
      </c>
      <c r="P167" s="242">
        <f t="shared" si="15"/>
        <v>25000</v>
      </c>
      <c r="Q167" s="242">
        <f t="shared" si="16"/>
        <v>25000</v>
      </c>
    </row>
    <row r="168" spans="1:17" s="235" customFormat="1" x14ac:dyDescent="0.25">
      <c r="A168" s="340" t="s">
        <v>1076</v>
      </c>
      <c r="B168" s="272" t="s">
        <v>1075</v>
      </c>
      <c r="C168" s="242"/>
      <c r="D168" s="242">
        <v>126729.85</v>
      </c>
      <c r="E168" s="242">
        <v>126729.85</v>
      </c>
      <c r="F168" s="242">
        <v>122309.94</v>
      </c>
      <c r="G168" s="242"/>
      <c r="H168" s="242">
        <v>122309.94</v>
      </c>
      <c r="I168" s="272" t="s">
        <v>99</v>
      </c>
      <c r="J168" s="272" t="s">
        <v>12</v>
      </c>
      <c r="K168" s="272" t="s">
        <v>98</v>
      </c>
      <c r="L168" s="272" t="s">
        <v>98</v>
      </c>
      <c r="M168" s="272" t="s">
        <v>98</v>
      </c>
      <c r="N168" s="242">
        <f t="shared" si="13"/>
        <v>-122310</v>
      </c>
      <c r="O168" s="242">
        <f t="shared" si="14"/>
        <v>-126730</v>
      </c>
      <c r="P168" s="242">
        <f t="shared" si="15"/>
        <v>126730</v>
      </c>
      <c r="Q168" s="242">
        <f t="shared" si="16"/>
        <v>122310</v>
      </c>
    </row>
    <row r="169" spans="1:17" s="235" customFormat="1" x14ac:dyDescent="0.25">
      <c r="A169" s="340" t="s">
        <v>1074</v>
      </c>
      <c r="B169" s="272" t="s">
        <v>1073</v>
      </c>
      <c r="C169" s="242"/>
      <c r="D169" s="242">
        <v>250297.5</v>
      </c>
      <c r="E169" s="242">
        <v>2873704.21</v>
      </c>
      <c r="F169" s="242">
        <v>2875758.88</v>
      </c>
      <c r="G169" s="242"/>
      <c r="H169" s="242">
        <v>252352.17</v>
      </c>
      <c r="I169" s="272" t="s">
        <v>99</v>
      </c>
      <c r="J169" s="272" t="s">
        <v>12</v>
      </c>
      <c r="K169" s="272" t="s">
        <v>98</v>
      </c>
      <c r="L169" s="272" t="s">
        <v>98</v>
      </c>
      <c r="M169" s="272" t="s">
        <v>98</v>
      </c>
      <c r="N169" s="242">
        <f t="shared" si="13"/>
        <v>-252352</v>
      </c>
      <c r="O169" s="242">
        <f t="shared" si="14"/>
        <v>-250298</v>
      </c>
      <c r="P169" s="242">
        <f t="shared" si="15"/>
        <v>2873704</v>
      </c>
      <c r="Q169" s="242">
        <f t="shared" si="16"/>
        <v>2875759</v>
      </c>
    </row>
    <row r="170" spans="1:17" s="235" customFormat="1" x14ac:dyDescent="0.25">
      <c r="A170" s="340" t="s">
        <v>1072</v>
      </c>
      <c r="B170" s="272" t="s">
        <v>1071</v>
      </c>
      <c r="C170" s="242"/>
      <c r="D170" s="242">
        <v>1800</v>
      </c>
      <c r="E170" s="242"/>
      <c r="F170" s="242"/>
      <c r="G170" s="242"/>
      <c r="H170" s="242">
        <v>1800</v>
      </c>
      <c r="I170" s="272" t="s">
        <v>99</v>
      </c>
      <c r="J170" s="272" t="s">
        <v>12</v>
      </c>
      <c r="K170" s="272" t="s">
        <v>98</v>
      </c>
      <c r="L170" s="272" t="s">
        <v>98</v>
      </c>
      <c r="M170" s="272" t="s">
        <v>98</v>
      </c>
      <c r="N170" s="242">
        <f t="shared" si="13"/>
        <v>-1800</v>
      </c>
      <c r="O170" s="242">
        <f t="shared" si="14"/>
        <v>-1800</v>
      </c>
      <c r="P170" s="242">
        <f t="shared" si="15"/>
        <v>0</v>
      </c>
      <c r="Q170" s="242">
        <f t="shared" si="16"/>
        <v>0</v>
      </c>
    </row>
    <row r="171" spans="1:17" s="235" customFormat="1" x14ac:dyDescent="0.25">
      <c r="A171" s="340" t="s">
        <v>1070</v>
      </c>
      <c r="B171" s="272" t="s">
        <v>1069</v>
      </c>
      <c r="C171" s="242"/>
      <c r="D171" s="242">
        <v>20010</v>
      </c>
      <c r="E171" s="242">
        <v>20010</v>
      </c>
      <c r="F171" s="242"/>
      <c r="G171" s="242">
        <v>0</v>
      </c>
      <c r="H171" s="242"/>
      <c r="I171" s="272" t="s">
        <v>99</v>
      </c>
      <c r="J171" s="272" t="s">
        <v>12</v>
      </c>
      <c r="K171" s="272" t="s">
        <v>98</v>
      </c>
      <c r="L171" s="272" t="s">
        <v>98</v>
      </c>
      <c r="M171" s="272" t="s">
        <v>98</v>
      </c>
      <c r="N171" s="242">
        <f t="shared" si="13"/>
        <v>0</v>
      </c>
      <c r="O171" s="242">
        <f t="shared" si="14"/>
        <v>-20010</v>
      </c>
      <c r="P171" s="242">
        <f t="shared" si="15"/>
        <v>20010</v>
      </c>
      <c r="Q171" s="242">
        <f t="shared" si="16"/>
        <v>0</v>
      </c>
    </row>
    <row r="172" spans="1:17" s="235" customFormat="1" x14ac:dyDescent="0.25">
      <c r="A172" s="340" t="s">
        <v>1068</v>
      </c>
      <c r="B172" s="272" t="s">
        <v>1067</v>
      </c>
      <c r="C172" s="242">
        <v>0</v>
      </c>
      <c r="D172" s="242"/>
      <c r="E172" s="242">
        <v>373061.54</v>
      </c>
      <c r="F172" s="242">
        <v>373061.54</v>
      </c>
      <c r="G172" s="242">
        <v>0</v>
      </c>
      <c r="H172" s="242"/>
      <c r="I172" s="272" t="s">
        <v>99</v>
      </c>
      <c r="J172" s="272" t="s">
        <v>12</v>
      </c>
      <c r="K172" s="272" t="s">
        <v>98</v>
      </c>
      <c r="L172" s="272" t="s">
        <v>98</v>
      </c>
      <c r="M172" s="272"/>
      <c r="N172" s="242">
        <f t="shared" si="13"/>
        <v>0</v>
      </c>
      <c r="O172" s="242">
        <f t="shared" si="14"/>
        <v>0</v>
      </c>
      <c r="P172" s="242">
        <f t="shared" si="15"/>
        <v>373062</v>
      </c>
      <c r="Q172" s="242">
        <f t="shared" si="16"/>
        <v>373062</v>
      </c>
    </row>
    <row r="173" spans="1:17" s="235" customFormat="1" x14ac:dyDescent="0.25">
      <c r="A173" s="340" t="s">
        <v>1182</v>
      </c>
      <c r="B173" s="272" t="s">
        <v>1183</v>
      </c>
      <c r="C173" s="242">
        <v>0</v>
      </c>
      <c r="D173" s="242"/>
      <c r="E173" s="242">
        <v>85675</v>
      </c>
      <c r="F173" s="242">
        <v>85675</v>
      </c>
      <c r="G173" s="242">
        <v>0</v>
      </c>
      <c r="H173" s="242"/>
      <c r="I173" s="272" t="s">
        <v>99</v>
      </c>
      <c r="J173" s="272" t="s">
        <v>12</v>
      </c>
      <c r="K173" s="272" t="s">
        <v>98</v>
      </c>
      <c r="L173" s="272" t="s">
        <v>98</v>
      </c>
      <c r="M173" s="272"/>
      <c r="N173" s="242">
        <f t="shared" si="13"/>
        <v>0</v>
      </c>
      <c r="O173" s="242">
        <f t="shared" si="14"/>
        <v>0</v>
      </c>
      <c r="P173" s="242">
        <f t="shared" si="15"/>
        <v>85675</v>
      </c>
      <c r="Q173" s="242">
        <f t="shared" si="16"/>
        <v>85675</v>
      </c>
    </row>
    <row r="174" spans="1:17" x14ac:dyDescent="0.25">
      <c r="A174" s="340" t="s">
        <v>1184</v>
      </c>
      <c r="B174" s="272" t="s">
        <v>1185</v>
      </c>
      <c r="C174" s="242">
        <v>0</v>
      </c>
      <c r="D174" s="242"/>
      <c r="E174" s="242">
        <v>16740.39</v>
      </c>
      <c r="F174" s="242">
        <v>16740.39</v>
      </c>
      <c r="G174" s="242">
        <v>0</v>
      </c>
      <c r="H174" s="242"/>
      <c r="I174" s="272" t="s">
        <v>99</v>
      </c>
      <c r="J174" s="272" t="s">
        <v>12</v>
      </c>
      <c r="K174" s="272" t="s">
        <v>98</v>
      </c>
      <c r="L174" s="272" t="s">
        <v>98</v>
      </c>
      <c r="M174" s="272"/>
      <c r="N174" s="242">
        <f t="shared" si="13"/>
        <v>0</v>
      </c>
      <c r="O174" s="242">
        <f t="shared" si="14"/>
        <v>0</v>
      </c>
      <c r="P174" s="242">
        <f t="shared" si="15"/>
        <v>16740</v>
      </c>
      <c r="Q174" s="242">
        <f t="shared" si="16"/>
        <v>16740</v>
      </c>
    </row>
    <row r="175" spans="1:17" x14ac:dyDescent="0.25">
      <c r="A175" s="340" t="s">
        <v>1066</v>
      </c>
      <c r="B175" s="272" t="s">
        <v>1065</v>
      </c>
      <c r="C175" s="242"/>
      <c r="D175" s="242">
        <v>4512543.5</v>
      </c>
      <c r="E175" s="242">
        <v>4512543.5</v>
      </c>
      <c r="F175" s="242">
        <v>4727428</v>
      </c>
      <c r="G175" s="242"/>
      <c r="H175" s="242">
        <v>4727428</v>
      </c>
      <c r="I175" s="272" t="s">
        <v>99</v>
      </c>
      <c r="J175" s="272" t="s">
        <v>12</v>
      </c>
      <c r="K175" s="272" t="s">
        <v>58</v>
      </c>
      <c r="L175" s="272" t="s">
        <v>414</v>
      </c>
      <c r="M175" s="272" t="s">
        <v>414</v>
      </c>
      <c r="N175" s="242">
        <f t="shared" si="13"/>
        <v>-4727428</v>
      </c>
      <c r="O175" s="242">
        <f t="shared" si="14"/>
        <v>-4512544</v>
      </c>
      <c r="P175" s="242">
        <f t="shared" si="15"/>
        <v>4512544</v>
      </c>
      <c r="Q175" s="242">
        <f t="shared" si="16"/>
        <v>4727428</v>
      </c>
    </row>
    <row r="176" spans="1:17" x14ac:dyDescent="0.25">
      <c r="A176" s="340" t="s">
        <v>1064</v>
      </c>
      <c r="B176" s="272" t="s">
        <v>1063</v>
      </c>
      <c r="C176" s="242"/>
      <c r="D176" s="242">
        <v>99251</v>
      </c>
      <c r="E176" s="242">
        <v>99251</v>
      </c>
      <c r="F176" s="242">
        <v>99251</v>
      </c>
      <c r="G176" s="242"/>
      <c r="H176" s="242">
        <v>99251</v>
      </c>
      <c r="I176" s="272" t="s">
        <v>99</v>
      </c>
      <c r="J176" s="272" t="s">
        <v>12</v>
      </c>
      <c r="K176" s="272" t="s">
        <v>58</v>
      </c>
      <c r="L176" s="272" t="s">
        <v>414</v>
      </c>
      <c r="M176" s="272" t="s">
        <v>414</v>
      </c>
      <c r="N176" s="242">
        <f t="shared" si="13"/>
        <v>-99251</v>
      </c>
      <c r="O176" s="242">
        <f t="shared" si="14"/>
        <v>-99251</v>
      </c>
      <c r="P176" s="242">
        <f t="shared" si="15"/>
        <v>99251</v>
      </c>
      <c r="Q176" s="242">
        <f t="shared" si="16"/>
        <v>99251</v>
      </c>
    </row>
    <row r="177" spans="1:17" x14ac:dyDescent="0.25">
      <c r="A177" s="340" t="s">
        <v>1062</v>
      </c>
      <c r="B177" s="272" t="s">
        <v>1061</v>
      </c>
      <c r="C177" s="242"/>
      <c r="D177" s="242">
        <v>255814</v>
      </c>
      <c r="E177" s="242">
        <v>255814</v>
      </c>
      <c r="F177" s="242">
        <v>344951</v>
      </c>
      <c r="G177" s="242"/>
      <c r="H177" s="242">
        <v>344951</v>
      </c>
      <c r="I177" s="272" t="s">
        <v>99</v>
      </c>
      <c r="J177" s="272" t="s">
        <v>12</v>
      </c>
      <c r="K177" s="272" t="s">
        <v>58</v>
      </c>
      <c r="L177" s="272" t="s">
        <v>414</v>
      </c>
      <c r="M177" s="272" t="s">
        <v>414</v>
      </c>
      <c r="N177" s="242">
        <f t="shared" si="13"/>
        <v>-344951</v>
      </c>
      <c r="O177" s="242">
        <f t="shared" si="14"/>
        <v>-255814</v>
      </c>
      <c r="P177" s="242">
        <f t="shared" si="15"/>
        <v>255814</v>
      </c>
      <c r="Q177" s="242">
        <f t="shared" si="16"/>
        <v>344951</v>
      </c>
    </row>
    <row r="178" spans="1:17" x14ac:dyDescent="0.25">
      <c r="A178" s="340" t="s">
        <v>1060</v>
      </c>
      <c r="B178" s="272" t="s">
        <v>1059</v>
      </c>
      <c r="C178" s="242"/>
      <c r="D178" s="242">
        <v>127050</v>
      </c>
      <c r="E178" s="242">
        <v>127050</v>
      </c>
      <c r="F178" s="242">
        <v>127050</v>
      </c>
      <c r="G178" s="242"/>
      <c r="H178" s="242">
        <v>127050</v>
      </c>
      <c r="I178" s="272" t="s">
        <v>99</v>
      </c>
      <c r="J178" s="272" t="s">
        <v>12</v>
      </c>
      <c r="K178" s="272" t="s">
        <v>58</v>
      </c>
      <c r="L178" s="272" t="s">
        <v>414</v>
      </c>
      <c r="M178" s="272" t="s">
        <v>414</v>
      </c>
      <c r="N178" s="242">
        <f t="shared" si="13"/>
        <v>-127050</v>
      </c>
      <c r="O178" s="242">
        <f t="shared" si="14"/>
        <v>-127050</v>
      </c>
      <c r="P178" s="242">
        <f t="shared" si="15"/>
        <v>127050</v>
      </c>
      <c r="Q178" s="242">
        <f t="shared" si="16"/>
        <v>127050</v>
      </c>
    </row>
    <row r="179" spans="1:17" x14ac:dyDescent="0.25">
      <c r="A179" s="340" t="s">
        <v>1058</v>
      </c>
      <c r="B179" s="272" t="s">
        <v>1057</v>
      </c>
      <c r="C179" s="242"/>
      <c r="D179" s="242">
        <v>262500</v>
      </c>
      <c r="E179" s="242">
        <v>262500</v>
      </c>
      <c r="F179" s="242">
        <v>288750</v>
      </c>
      <c r="G179" s="242"/>
      <c r="H179" s="242">
        <v>288750</v>
      </c>
      <c r="I179" s="272" t="s">
        <v>99</v>
      </c>
      <c r="J179" s="272" t="s">
        <v>12</v>
      </c>
      <c r="K179" s="272" t="s">
        <v>58</v>
      </c>
      <c r="L179" s="272" t="s">
        <v>414</v>
      </c>
      <c r="M179" s="272" t="s">
        <v>414</v>
      </c>
      <c r="N179" s="242">
        <f t="shared" si="13"/>
        <v>-288750</v>
      </c>
      <c r="O179" s="242">
        <f t="shared" si="14"/>
        <v>-262500</v>
      </c>
      <c r="P179" s="242">
        <f t="shared" si="15"/>
        <v>262500</v>
      </c>
      <c r="Q179" s="242">
        <f t="shared" si="16"/>
        <v>288750</v>
      </c>
    </row>
    <row r="180" spans="1:17" x14ac:dyDescent="0.25">
      <c r="A180" s="340" t="s">
        <v>1056</v>
      </c>
      <c r="B180" s="272" t="s">
        <v>1055</v>
      </c>
      <c r="C180" s="242"/>
      <c r="D180" s="242">
        <v>143217</v>
      </c>
      <c r="E180" s="242">
        <v>143217</v>
      </c>
      <c r="F180" s="242">
        <v>147429</v>
      </c>
      <c r="G180" s="242"/>
      <c r="H180" s="242">
        <v>147429</v>
      </c>
      <c r="I180" s="272" t="s">
        <v>99</v>
      </c>
      <c r="J180" s="272" t="s">
        <v>12</v>
      </c>
      <c r="K180" s="272" t="s">
        <v>58</v>
      </c>
      <c r="L180" s="272" t="s">
        <v>414</v>
      </c>
      <c r="M180" s="272" t="s">
        <v>414</v>
      </c>
      <c r="N180" s="242">
        <f t="shared" si="13"/>
        <v>-147429</v>
      </c>
      <c r="O180" s="242">
        <f t="shared" si="14"/>
        <v>-143217</v>
      </c>
      <c r="P180" s="242">
        <f t="shared" si="15"/>
        <v>143217</v>
      </c>
      <c r="Q180" s="242">
        <f t="shared" si="16"/>
        <v>147429</v>
      </c>
    </row>
    <row r="181" spans="1:17" x14ac:dyDescent="0.25">
      <c r="A181" s="340" t="s">
        <v>1054</v>
      </c>
      <c r="B181" s="272" t="s">
        <v>1053</v>
      </c>
      <c r="C181" s="242"/>
      <c r="D181" s="242">
        <v>220000</v>
      </c>
      <c r="E181" s="242">
        <v>220000</v>
      </c>
      <c r="F181" s="242">
        <v>220000</v>
      </c>
      <c r="G181" s="242"/>
      <c r="H181" s="242">
        <v>220000</v>
      </c>
      <c r="I181" s="272" t="s">
        <v>99</v>
      </c>
      <c r="J181" s="272" t="s">
        <v>12</v>
      </c>
      <c r="K181" s="272" t="s">
        <v>58</v>
      </c>
      <c r="L181" s="272" t="s">
        <v>414</v>
      </c>
      <c r="M181" s="272" t="s">
        <v>414</v>
      </c>
      <c r="N181" s="242">
        <f t="shared" si="13"/>
        <v>-220000</v>
      </c>
      <c r="O181" s="242">
        <f t="shared" si="14"/>
        <v>-220000</v>
      </c>
      <c r="P181" s="242">
        <f t="shared" si="15"/>
        <v>220000</v>
      </c>
      <c r="Q181" s="242">
        <f t="shared" si="16"/>
        <v>220000</v>
      </c>
    </row>
    <row r="182" spans="1:17" x14ac:dyDescent="0.25">
      <c r="A182" s="340" t="s">
        <v>1052</v>
      </c>
      <c r="B182" s="272" t="s">
        <v>1051</v>
      </c>
      <c r="C182" s="242"/>
      <c r="D182" s="242">
        <v>1097</v>
      </c>
      <c r="E182" s="242">
        <v>1097</v>
      </c>
      <c r="F182" s="242">
        <v>1097</v>
      </c>
      <c r="G182" s="242"/>
      <c r="H182" s="242">
        <v>1097</v>
      </c>
      <c r="I182" s="272" t="s">
        <v>99</v>
      </c>
      <c r="J182" s="272" t="s">
        <v>12</v>
      </c>
      <c r="K182" s="272" t="s">
        <v>58</v>
      </c>
      <c r="L182" s="272" t="s">
        <v>414</v>
      </c>
      <c r="M182" s="272" t="s">
        <v>414</v>
      </c>
      <c r="N182" s="242">
        <f t="shared" si="13"/>
        <v>-1097</v>
      </c>
      <c r="O182" s="242">
        <f t="shared" si="14"/>
        <v>-1097</v>
      </c>
      <c r="P182" s="242">
        <f t="shared" si="15"/>
        <v>1097</v>
      </c>
      <c r="Q182" s="242">
        <f t="shared" si="16"/>
        <v>1097</v>
      </c>
    </row>
    <row r="183" spans="1:17" x14ac:dyDescent="0.25">
      <c r="A183" s="340" t="s">
        <v>1050</v>
      </c>
      <c r="B183" s="272" t="s">
        <v>1049</v>
      </c>
      <c r="C183" s="242"/>
      <c r="D183" s="242">
        <v>29128</v>
      </c>
      <c r="E183" s="242">
        <v>29128</v>
      </c>
      <c r="F183" s="242">
        <v>29128</v>
      </c>
      <c r="G183" s="242"/>
      <c r="H183" s="242">
        <v>29128</v>
      </c>
      <c r="I183" s="272" t="s">
        <v>99</v>
      </c>
      <c r="J183" s="272" t="s">
        <v>12</v>
      </c>
      <c r="K183" s="272" t="s">
        <v>58</v>
      </c>
      <c r="L183" s="272" t="s">
        <v>414</v>
      </c>
      <c r="M183" s="272" t="s">
        <v>414</v>
      </c>
      <c r="N183" s="242">
        <f t="shared" si="13"/>
        <v>-29128</v>
      </c>
      <c r="O183" s="242">
        <f t="shared" si="14"/>
        <v>-29128</v>
      </c>
      <c r="P183" s="242">
        <f t="shared" si="15"/>
        <v>29128</v>
      </c>
      <c r="Q183" s="242">
        <f t="shared" si="16"/>
        <v>29128</v>
      </c>
    </row>
    <row r="184" spans="1:17" x14ac:dyDescent="0.25">
      <c r="A184" s="340" t="s">
        <v>1048</v>
      </c>
      <c r="B184" s="272" t="s">
        <v>1047</v>
      </c>
      <c r="C184" s="242"/>
      <c r="D184" s="242">
        <v>992500</v>
      </c>
      <c r="E184" s="242">
        <v>992500</v>
      </c>
      <c r="F184" s="242">
        <v>992500</v>
      </c>
      <c r="G184" s="242"/>
      <c r="H184" s="242">
        <v>992500</v>
      </c>
      <c r="I184" s="272" t="s">
        <v>99</v>
      </c>
      <c r="J184" s="272" t="s">
        <v>12</v>
      </c>
      <c r="K184" s="272" t="s">
        <v>58</v>
      </c>
      <c r="L184" s="272" t="s">
        <v>414</v>
      </c>
      <c r="M184" s="272" t="s">
        <v>414</v>
      </c>
      <c r="N184" s="242">
        <f t="shared" si="13"/>
        <v>-992500</v>
      </c>
      <c r="O184" s="242">
        <f t="shared" si="14"/>
        <v>-992500</v>
      </c>
      <c r="P184" s="242">
        <f t="shared" si="15"/>
        <v>992500</v>
      </c>
      <c r="Q184" s="242">
        <f t="shared" si="16"/>
        <v>992500</v>
      </c>
    </row>
    <row r="185" spans="1:17" x14ac:dyDescent="0.25">
      <c r="A185" s="340" t="s">
        <v>1046</v>
      </c>
      <c r="B185" s="272" t="s">
        <v>1045</v>
      </c>
      <c r="C185" s="242"/>
      <c r="D185" s="242">
        <v>197450</v>
      </c>
      <c r="E185" s="242">
        <v>197450</v>
      </c>
      <c r="F185" s="242"/>
      <c r="G185" s="242">
        <v>0</v>
      </c>
      <c r="H185" s="242"/>
      <c r="I185" s="272" t="s">
        <v>99</v>
      </c>
      <c r="J185" s="272" t="s">
        <v>12</v>
      </c>
      <c r="K185" s="272" t="s">
        <v>58</v>
      </c>
      <c r="L185" s="272" t="s">
        <v>414</v>
      </c>
      <c r="M185" s="272" t="s">
        <v>414</v>
      </c>
      <c r="N185" s="242">
        <f t="shared" si="13"/>
        <v>0</v>
      </c>
      <c r="O185" s="242">
        <f t="shared" si="14"/>
        <v>-197450</v>
      </c>
      <c r="P185" s="242">
        <f t="shared" si="15"/>
        <v>197450</v>
      </c>
      <c r="Q185" s="242">
        <f t="shared" si="16"/>
        <v>0</v>
      </c>
    </row>
    <row r="186" spans="1:17" x14ac:dyDescent="0.25">
      <c r="A186" s="340" t="s">
        <v>1044</v>
      </c>
      <c r="B186" s="272" t="s">
        <v>1043</v>
      </c>
      <c r="C186" s="242"/>
      <c r="D186" s="242">
        <v>374500</v>
      </c>
      <c r="E186" s="242">
        <v>374500</v>
      </c>
      <c r="F186" s="242">
        <v>411950</v>
      </c>
      <c r="G186" s="242"/>
      <c r="H186" s="242">
        <v>411950</v>
      </c>
      <c r="I186" s="272" t="s">
        <v>99</v>
      </c>
      <c r="J186" s="272" t="s">
        <v>12</v>
      </c>
      <c r="K186" s="272" t="s">
        <v>58</v>
      </c>
      <c r="L186" s="272" t="s">
        <v>414</v>
      </c>
      <c r="M186" s="272" t="s">
        <v>414</v>
      </c>
      <c r="N186" s="242">
        <f t="shared" si="13"/>
        <v>-411950</v>
      </c>
      <c r="O186" s="242">
        <f t="shared" si="14"/>
        <v>-374500</v>
      </c>
      <c r="P186" s="242">
        <f t="shared" si="15"/>
        <v>374500</v>
      </c>
      <c r="Q186" s="242">
        <f t="shared" si="16"/>
        <v>411950</v>
      </c>
    </row>
    <row r="187" spans="1:17" x14ac:dyDescent="0.25">
      <c r="A187" s="340" t="s">
        <v>1042</v>
      </c>
      <c r="B187" s="272" t="s">
        <v>1041</v>
      </c>
      <c r="C187" s="242"/>
      <c r="D187" s="242">
        <v>216333</v>
      </c>
      <c r="E187" s="242">
        <v>216333</v>
      </c>
      <c r="F187" s="242">
        <v>216333</v>
      </c>
      <c r="G187" s="242"/>
      <c r="H187" s="242">
        <v>216333</v>
      </c>
      <c r="I187" s="272" t="s">
        <v>99</v>
      </c>
      <c r="J187" s="272" t="s">
        <v>12</v>
      </c>
      <c r="K187" s="272" t="s">
        <v>58</v>
      </c>
      <c r="L187" s="272" t="s">
        <v>414</v>
      </c>
      <c r="M187" s="272" t="s">
        <v>414</v>
      </c>
      <c r="N187" s="242">
        <f t="shared" si="13"/>
        <v>-216333</v>
      </c>
      <c r="O187" s="242">
        <f t="shared" si="14"/>
        <v>-216333</v>
      </c>
      <c r="P187" s="242">
        <f t="shared" si="15"/>
        <v>216333</v>
      </c>
      <c r="Q187" s="242">
        <f t="shared" si="16"/>
        <v>216333</v>
      </c>
    </row>
    <row r="188" spans="1:17" x14ac:dyDescent="0.25">
      <c r="A188" s="340" t="s">
        <v>1040</v>
      </c>
      <c r="B188" s="272" t="s">
        <v>1039</v>
      </c>
      <c r="C188" s="242"/>
      <c r="D188" s="242">
        <v>621395</v>
      </c>
      <c r="E188" s="242">
        <v>621395</v>
      </c>
      <c r="F188" s="242">
        <v>683534</v>
      </c>
      <c r="G188" s="242"/>
      <c r="H188" s="242">
        <v>683534</v>
      </c>
      <c r="I188" s="272" t="s">
        <v>99</v>
      </c>
      <c r="J188" s="272" t="s">
        <v>12</v>
      </c>
      <c r="K188" s="272" t="s">
        <v>58</v>
      </c>
      <c r="L188" s="272" t="s">
        <v>414</v>
      </c>
      <c r="M188" s="272" t="s">
        <v>414</v>
      </c>
      <c r="N188" s="242">
        <f t="shared" si="13"/>
        <v>-683534</v>
      </c>
      <c r="O188" s="242">
        <f t="shared" si="14"/>
        <v>-621395</v>
      </c>
      <c r="P188" s="242">
        <f t="shared" si="15"/>
        <v>621395</v>
      </c>
      <c r="Q188" s="242">
        <f t="shared" si="16"/>
        <v>683534</v>
      </c>
    </row>
    <row r="189" spans="1:17" x14ac:dyDescent="0.25">
      <c r="A189" s="340" t="s">
        <v>1038</v>
      </c>
      <c r="B189" s="272" t="s">
        <v>1037</v>
      </c>
      <c r="C189" s="242"/>
      <c r="D189" s="242">
        <v>717506.5</v>
      </c>
      <c r="E189" s="242">
        <v>717506.5</v>
      </c>
      <c r="F189" s="242">
        <v>783539</v>
      </c>
      <c r="G189" s="242"/>
      <c r="H189" s="242">
        <v>783539</v>
      </c>
      <c r="I189" s="272" t="s">
        <v>99</v>
      </c>
      <c r="J189" s="272" t="s">
        <v>12</v>
      </c>
      <c r="K189" s="272" t="s">
        <v>58</v>
      </c>
      <c r="L189" s="272" t="s">
        <v>414</v>
      </c>
      <c r="M189" s="272" t="s">
        <v>414</v>
      </c>
      <c r="N189" s="242">
        <f t="shared" si="13"/>
        <v>-783539</v>
      </c>
      <c r="O189" s="242">
        <f t="shared" si="14"/>
        <v>-717507</v>
      </c>
      <c r="P189" s="242">
        <f t="shared" si="15"/>
        <v>717507</v>
      </c>
      <c r="Q189" s="242">
        <f t="shared" si="16"/>
        <v>783539</v>
      </c>
    </row>
    <row r="190" spans="1:17" x14ac:dyDescent="0.25">
      <c r="A190" s="340" t="s">
        <v>1036</v>
      </c>
      <c r="B190" s="272" t="s">
        <v>1035</v>
      </c>
      <c r="C190" s="242"/>
      <c r="D190" s="242">
        <v>689060</v>
      </c>
      <c r="E190" s="242">
        <v>689060</v>
      </c>
      <c r="F190" s="242">
        <v>761502.5</v>
      </c>
      <c r="G190" s="242"/>
      <c r="H190" s="242">
        <v>761502.5</v>
      </c>
      <c r="I190" s="272" t="s">
        <v>99</v>
      </c>
      <c r="J190" s="272" t="s">
        <v>12</v>
      </c>
      <c r="K190" s="272" t="s">
        <v>58</v>
      </c>
      <c r="L190" s="272" t="s">
        <v>414</v>
      </c>
      <c r="M190" s="272" t="s">
        <v>414</v>
      </c>
      <c r="N190" s="242">
        <f t="shared" si="13"/>
        <v>-761503</v>
      </c>
      <c r="O190" s="242">
        <f t="shared" si="14"/>
        <v>-689060</v>
      </c>
      <c r="P190" s="242">
        <f t="shared" si="15"/>
        <v>689060</v>
      </c>
      <c r="Q190" s="242">
        <f t="shared" si="16"/>
        <v>761503</v>
      </c>
    </row>
    <row r="191" spans="1:17" x14ac:dyDescent="0.25">
      <c r="A191" s="340" t="s">
        <v>1034</v>
      </c>
      <c r="B191" s="272" t="s">
        <v>1033</v>
      </c>
      <c r="C191" s="242"/>
      <c r="D191" s="242">
        <v>185625</v>
      </c>
      <c r="E191" s="242">
        <v>185625</v>
      </c>
      <c r="F191" s="242">
        <v>185625</v>
      </c>
      <c r="G191" s="242"/>
      <c r="H191" s="242">
        <v>185625</v>
      </c>
      <c r="I191" s="272" t="s">
        <v>99</v>
      </c>
      <c r="J191" s="272" t="s">
        <v>12</v>
      </c>
      <c r="K191" s="272" t="s">
        <v>58</v>
      </c>
      <c r="L191" s="272" t="s">
        <v>414</v>
      </c>
      <c r="M191" s="272" t="s">
        <v>414</v>
      </c>
      <c r="N191" s="242">
        <f t="shared" si="13"/>
        <v>-185625</v>
      </c>
      <c r="O191" s="242">
        <f t="shared" si="14"/>
        <v>-185625</v>
      </c>
      <c r="P191" s="242">
        <f t="shared" si="15"/>
        <v>185625</v>
      </c>
      <c r="Q191" s="242">
        <f t="shared" si="16"/>
        <v>185625</v>
      </c>
    </row>
    <row r="192" spans="1:17" x14ac:dyDescent="0.25">
      <c r="A192" s="340" t="s">
        <v>1032</v>
      </c>
      <c r="B192" s="272" t="s">
        <v>1031</v>
      </c>
      <c r="C192" s="242"/>
      <c r="D192" s="242">
        <v>26400</v>
      </c>
      <c r="E192" s="242">
        <v>26400</v>
      </c>
      <c r="F192" s="242">
        <v>26400</v>
      </c>
      <c r="G192" s="242"/>
      <c r="H192" s="242">
        <v>26400</v>
      </c>
      <c r="I192" s="272" t="s">
        <v>99</v>
      </c>
      <c r="J192" s="272" t="s">
        <v>12</v>
      </c>
      <c r="K192" s="272" t="s">
        <v>58</v>
      </c>
      <c r="L192" s="272" t="s">
        <v>414</v>
      </c>
      <c r="M192" s="272" t="s">
        <v>414</v>
      </c>
      <c r="N192" s="242">
        <f t="shared" si="13"/>
        <v>-26400</v>
      </c>
      <c r="O192" s="242">
        <f t="shared" si="14"/>
        <v>-26400</v>
      </c>
      <c r="P192" s="242">
        <f t="shared" si="15"/>
        <v>26400</v>
      </c>
      <c r="Q192" s="242">
        <f t="shared" si="16"/>
        <v>26400</v>
      </c>
    </row>
    <row r="193" spans="1:17" x14ac:dyDescent="0.25">
      <c r="A193" s="340" t="s">
        <v>1030</v>
      </c>
      <c r="B193" s="272" t="s">
        <v>1029</v>
      </c>
      <c r="C193" s="242"/>
      <c r="D193" s="242">
        <v>30957.85</v>
      </c>
      <c r="E193" s="242">
        <v>30957.85</v>
      </c>
      <c r="F193" s="242"/>
      <c r="G193" s="242">
        <v>0</v>
      </c>
      <c r="H193" s="242"/>
      <c r="I193" s="272" t="s">
        <v>99</v>
      </c>
      <c r="J193" s="272" t="s">
        <v>12</v>
      </c>
      <c r="K193" s="272" t="s">
        <v>58</v>
      </c>
      <c r="L193" s="272" t="s">
        <v>414</v>
      </c>
      <c r="M193" s="272" t="s">
        <v>414</v>
      </c>
      <c r="N193" s="242">
        <f t="shared" si="13"/>
        <v>0</v>
      </c>
      <c r="O193" s="242">
        <f t="shared" si="14"/>
        <v>-30958</v>
      </c>
      <c r="P193" s="242">
        <f t="shared" si="15"/>
        <v>30958</v>
      </c>
      <c r="Q193" s="242">
        <f t="shared" si="16"/>
        <v>0</v>
      </c>
    </row>
    <row r="194" spans="1:17" x14ac:dyDescent="0.25">
      <c r="A194" s="340" t="s">
        <v>1028</v>
      </c>
      <c r="B194" s="272" t="s">
        <v>1027</v>
      </c>
      <c r="C194" s="242"/>
      <c r="D194" s="242">
        <v>144375</v>
      </c>
      <c r="E194" s="242">
        <v>144375</v>
      </c>
      <c r="F194" s="242"/>
      <c r="G194" s="242">
        <v>0</v>
      </c>
      <c r="H194" s="242"/>
      <c r="I194" s="272" t="s">
        <v>99</v>
      </c>
      <c r="J194" s="272" t="s">
        <v>12</v>
      </c>
      <c r="K194" s="272" t="s">
        <v>58</v>
      </c>
      <c r="L194" s="272" t="s">
        <v>414</v>
      </c>
      <c r="M194" s="272" t="s">
        <v>414</v>
      </c>
      <c r="N194" s="242">
        <f t="shared" si="13"/>
        <v>0</v>
      </c>
      <c r="O194" s="242">
        <f t="shared" si="14"/>
        <v>-144375</v>
      </c>
      <c r="P194" s="242">
        <f t="shared" si="15"/>
        <v>144375</v>
      </c>
      <c r="Q194" s="242">
        <f t="shared" si="16"/>
        <v>0</v>
      </c>
    </row>
    <row r="195" spans="1:17" x14ac:dyDescent="0.25">
      <c r="A195" s="340" t="s">
        <v>1026</v>
      </c>
      <c r="B195" s="272" t="s">
        <v>1025</v>
      </c>
      <c r="C195" s="242"/>
      <c r="D195" s="242">
        <v>192148</v>
      </c>
      <c r="E195" s="242">
        <v>192148</v>
      </c>
      <c r="F195" s="242">
        <v>192148</v>
      </c>
      <c r="G195" s="242"/>
      <c r="H195" s="242">
        <v>192148</v>
      </c>
      <c r="I195" s="272" t="s">
        <v>99</v>
      </c>
      <c r="J195" s="272" t="s">
        <v>12</v>
      </c>
      <c r="K195" s="272" t="s">
        <v>58</v>
      </c>
      <c r="L195" s="272" t="s">
        <v>414</v>
      </c>
      <c r="M195" s="272" t="s">
        <v>414</v>
      </c>
      <c r="N195" s="242">
        <f t="shared" si="13"/>
        <v>-192148</v>
      </c>
      <c r="O195" s="242">
        <f t="shared" si="14"/>
        <v>-192148</v>
      </c>
      <c r="P195" s="242">
        <f t="shared" si="15"/>
        <v>192148</v>
      </c>
      <c r="Q195" s="242">
        <f t="shared" si="16"/>
        <v>192148</v>
      </c>
    </row>
    <row r="196" spans="1:17" x14ac:dyDescent="0.25">
      <c r="A196" s="340" t="s">
        <v>1024</v>
      </c>
      <c r="B196" s="272" t="s">
        <v>1023</v>
      </c>
      <c r="C196" s="242"/>
      <c r="D196" s="242">
        <v>52475</v>
      </c>
      <c r="E196" s="242">
        <v>52475</v>
      </c>
      <c r="F196" s="242">
        <v>53712.5</v>
      </c>
      <c r="G196" s="242"/>
      <c r="H196" s="242">
        <v>53712.5</v>
      </c>
      <c r="I196" s="272" t="s">
        <v>99</v>
      </c>
      <c r="J196" s="272" t="s">
        <v>12</v>
      </c>
      <c r="K196" s="272" t="s">
        <v>58</v>
      </c>
      <c r="L196" s="272" t="s">
        <v>414</v>
      </c>
      <c r="M196" s="272" t="s">
        <v>414</v>
      </c>
      <c r="N196" s="242">
        <f t="shared" si="13"/>
        <v>-53713</v>
      </c>
      <c r="O196" s="242">
        <f t="shared" si="14"/>
        <v>-52475</v>
      </c>
      <c r="P196" s="242">
        <f t="shared" si="15"/>
        <v>52475</v>
      </c>
      <c r="Q196" s="242">
        <f t="shared" si="16"/>
        <v>53713</v>
      </c>
    </row>
    <row r="197" spans="1:17" x14ac:dyDescent="0.25">
      <c r="A197" s="340" t="s">
        <v>1022</v>
      </c>
      <c r="B197" s="272" t="s">
        <v>1021</v>
      </c>
      <c r="C197" s="242"/>
      <c r="D197" s="242">
        <v>100430</v>
      </c>
      <c r="E197" s="242">
        <v>100430</v>
      </c>
      <c r="F197" s="242">
        <v>100430</v>
      </c>
      <c r="G197" s="242"/>
      <c r="H197" s="242">
        <v>100430</v>
      </c>
      <c r="I197" s="272" t="s">
        <v>99</v>
      </c>
      <c r="J197" s="272" t="s">
        <v>12</v>
      </c>
      <c r="K197" s="272" t="s">
        <v>58</v>
      </c>
      <c r="L197" s="272" t="s">
        <v>414</v>
      </c>
      <c r="M197" s="272" t="s">
        <v>414</v>
      </c>
      <c r="N197" s="242">
        <f t="shared" si="13"/>
        <v>-100430</v>
      </c>
      <c r="O197" s="242">
        <f t="shared" si="14"/>
        <v>-100430</v>
      </c>
      <c r="P197" s="242">
        <f t="shared" si="15"/>
        <v>100430</v>
      </c>
      <c r="Q197" s="242">
        <f t="shared" si="16"/>
        <v>100430</v>
      </c>
    </row>
    <row r="198" spans="1:17" x14ac:dyDescent="0.25">
      <c r="A198" s="340" t="s">
        <v>1020</v>
      </c>
      <c r="B198" s="272" t="s">
        <v>1019</v>
      </c>
      <c r="C198" s="242"/>
      <c r="D198" s="242">
        <v>671778</v>
      </c>
      <c r="E198" s="242">
        <v>671778</v>
      </c>
      <c r="F198" s="242">
        <v>703768</v>
      </c>
      <c r="G198" s="242"/>
      <c r="H198" s="242">
        <v>703768</v>
      </c>
      <c r="I198" s="272" t="s">
        <v>99</v>
      </c>
      <c r="J198" s="272" t="s">
        <v>12</v>
      </c>
      <c r="K198" s="272" t="s">
        <v>58</v>
      </c>
      <c r="L198" s="272" t="s">
        <v>414</v>
      </c>
      <c r="M198" s="272" t="s">
        <v>414</v>
      </c>
      <c r="N198" s="242">
        <f t="shared" si="13"/>
        <v>-703768</v>
      </c>
      <c r="O198" s="242">
        <f t="shared" si="14"/>
        <v>-671778</v>
      </c>
      <c r="P198" s="242">
        <f t="shared" si="15"/>
        <v>671778</v>
      </c>
      <c r="Q198" s="242">
        <f t="shared" si="16"/>
        <v>703768</v>
      </c>
    </row>
    <row r="199" spans="1:17" x14ac:dyDescent="0.25">
      <c r="A199" s="340" t="s">
        <v>1018</v>
      </c>
      <c r="B199" s="272" t="s">
        <v>1017</v>
      </c>
      <c r="C199" s="242"/>
      <c r="D199" s="242">
        <v>124833</v>
      </c>
      <c r="E199" s="242">
        <v>124833</v>
      </c>
      <c r="F199" s="242"/>
      <c r="G199" s="242">
        <v>0</v>
      </c>
      <c r="H199" s="242"/>
      <c r="I199" s="272" t="s">
        <v>99</v>
      </c>
      <c r="J199" s="272" t="s">
        <v>12</v>
      </c>
      <c r="K199" s="272" t="s">
        <v>58</v>
      </c>
      <c r="L199" s="272" t="s">
        <v>414</v>
      </c>
      <c r="M199" s="272" t="s">
        <v>414</v>
      </c>
      <c r="N199" s="242">
        <f t="shared" si="13"/>
        <v>0</v>
      </c>
      <c r="O199" s="242">
        <f t="shared" si="14"/>
        <v>-124833</v>
      </c>
      <c r="P199" s="242">
        <f t="shared" si="15"/>
        <v>124833</v>
      </c>
      <c r="Q199" s="242">
        <f t="shared" si="16"/>
        <v>0</v>
      </c>
    </row>
    <row r="200" spans="1:17" x14ac:dyDescent="0.25">
      <c r="A200" s="340" t="s">
        <v>1016</v>
      </c>
      <c r="B200" s="272" t="s">
        <v>1015</v>
      </c>
      <c r="C200" s="242"/>
      <c r="D200" s="242">
        <v>329189</v>
      </c>
      <c r="E200" s="242">
        <v>329189</v>
      </c>
      <c r="F200" s="242">
        <v>329189</v>
      </c>
      <c r="G200" s="242"/>
      <c r="H200" s="242">
        <v>329189</v>
      </c>
      <c r="I200" s="272" t="s">
        <v>99</v>
      </c>
      <c r="J200" s="272" t="s">
        <v>12</v>
      </c>
      <c r="K200" s="272" t="s">
        <v>58</v>
      </c>
      <c r="L200" s="272" t="s">
        <v>414</v>
      </c>
      <c r="M200" s="272" t="s">
        <v>414</v>
      </c>
      <c r="N200" s="242">
        <f t="shared" si="13"/>
        <v>-329189</v>
      </c>
      <c r="O200" s="242">
        <f t="shared" si="14"/>
        <v>-329189</v>
      </c>
      <c r="P200" s="242">
        <f t="shared" si="15"/>
        <v>329189</v>
      </c>
      <c r="Q200" s="242">
        <f t="shared" si="16"/>
        <v>329189</v>
      </c>
    </row>
    <row r="201" spans="1:17" x14ac:dyDescent="0.25">
      <c r="A201" s="340" t="s">
        <v>1014</v>
      </c>
      <c r="B201" s="272" t="s">
        <v>1013</v>
      </c>
      <c r="C201" s="242"/>
      <c r="D201" s="242">
        <v>73407</v>
      </c>
      <c r="E201" s="242">
        <v>73407</v>
      </c>
      <c r="F201" s="242">
        <v>73407</v>
      </c>
      <c r="G201" s="242"/>
      <c r="H201" s="242">
        <v>73407</v>
      </c>
      <c r="I201" s="272" t="s">
        <v>99</v>
      </c>
      <c r="J201" s="272" t="s">
        <v>12</v>
      </c>
      <c r="K201" s="272" t="s">
        <v>58</v>
      </c>
      <c r="L201" s="272" t="s">
        <v>414</v>
      </c>
      <c r="M201" s="272" t="s">
        <v>414</v>
      </c>
      <c r="N201" s="242">
        <f t="shared" si="13"/>
        <v>-73407</v>
      </c>
      <c r="O201" s="242">
        <f t="shared" si="14"/>
        <v>-73407</v>
      </c>
      <c r="P201" s="242">
        <f t="shared" si="15"/>
        <v>73407</v>
      </c>
      <c r="Q201" s="242">
        <f t="shared" si="16"/>
        <v>73407</v>
      </c>
    </row>
    <row r="202" spans="1:17" x14ac:dyDescent="0.25">
      <c r="A202" s="340" t="s">
        <v>1012</v>
      </c>
      <c r="B202" s="272" t="s">
        <v>1011</v>
      </c>
      <c r="C202" s="242"/>
      <c r="D202" s="242">
        <v>23936</v>
      </c>
      <c r="E202" s="242">
        <v>23936</v>
      </c>
      <c r="F202" s="242">
        <v>27104</v>
      </c>
      <c r="G202" s="242"/>
      <c r="H202" s="242">
        <v>27104</v>
      </c>
      <c r="I202" s="272" t="s">
        <v>99</v>
      </c>
      <c r="J202" s="272" t="s">
        <v>12</v>
      </c>
      <c r="K202" s="272" t="s">
        <v>58</v>
      </c>
      <c r="L202" s="272" t="s">
        <v>414</v>
      </c>
      <c r="M202" s="272" t="s">
        <v>414</v>
      </c>
      <c r="N202" s="242">
        <f t="shared" si="13"/>
        <v>-27104</v>
      </c>
      <c r="O202" s="242">
        <f t="shared" si="14"/>
        <v>-23936</v>
      </c>
      <c r="P202" s="242">
        <f t="shared" si="15"/>
        <v>23936</v>
      </c>
      <c r="Q202" s="242">
        <f t="shared" si="16"/>
        <v>27104</v>
      </c>
    </row>
    <row r="203" spans="1:17" x14ac:dyDescent="0.25">
      <c r="A203" s="340" t="s">
        <v>1010</v>
      </c>
      <c r="B203" s="272" t="s">
        <v>1009</v>
      </c>
      <c r="C203" s="242"/>
      <c r="D203" s="242">
        <v>154000</v>
      </c>
      <c r="E203" s="242">
        <v>154000</v>
      </c>
      <c r="F203" s="242">
        <v>169400</v>
      </c>
      <c r="G203" s="242"/>
      <c r="H203" s="242">
        <v>169400</v>
      </c>
      <c r="I203" s="272" t="s">
        <v>99</v>
      </c>
      <c r="J203" s="272" t="s">
        <v>12</v>
      </c>
      <c r="K203" s="272" t="s">
        <v>58</v>
      </c>
      <c r="L203" s="272" t="s">
        <v>414</v>
      </c>
      <c r="M203" s="272" t="s">
        <v>414</v>
      </c>
      <c r="N203" s="242">
        <f t="shared" ref="N203:N266" si="17">ROUND((G203-H203),0)</f>
        <v>-169400</v>
      </c>
      <c r="O203" s="242">
        <f t="shared" ref="O203:O266" si="18">ROUND((C203-D203),0)</f>
        <v>-154000</v>
      </c>
      <c r="P203" s="242">
        <f t="shared" ref="P203:P266" si="19">ROUND(E203,0)</f>
        <v>154000</v>
      </c>
      <c r="Q203" s="242">
        <f t="shared" ref="Q203:Q266" si="20">ROUND(F203,0)</f>
        <v>169400</v>
      </c>
    </row>
    <row r="204" spans="1:17" x14ac:dyDescent="0.25">
      <c r="A204" s="340" t="s">
        <v>1008</v>
      </c>
      <c r="B204" s="272" t="s">
        <v>1007</v>
      </c>
      <c r="C204" s="242"/>
      <c r="D204" s="242">
        <v>80424</v>
      </c>
      <c r="E204" s="242">
        <v>80424</v>
      </c>
      <c r="F204" s="242">
        <v>84254</v>
      </c>
      <c r="G204" s="242"/>
      <c r="H204" s="242">
        <v>84254</v>
      </c>
      <c r="I204" s="272" t="s">
        <v>99</v>
      </c>
      <c r="J204" s="272" t="s">
        <v>12</v>
      </c>
      <c r="K204" s="272" t="s">
        <v>58</v>
      </c>
      <c r="L204" s="272" t="s">
        <v>414</v>
      </c>
      <c r="M204" s="272" t="s">
        <v>414</v>
      </c>
      <c r="N204" s="242">
        <f t="shared" si="17"/>
        <v>-84254</v>
      </c>
      <c r="O204" s="242">
        <f t="shared" si="18"/>
        <v>-80424</v>
      </c>
      <c r="P204" s="242">
        <f t="shared" si="19"/>
        <v>80424</v>
      </c>
      <c r="Q204" s="242">
        <f t="shared" si="20"/>
        <v>84254</v>
      </c>
    </row>
    <row r="205" spans="1:17" x14ac:dyDescent="0.25">
      <c r="A205" s="340" t="s">
        <v>1006</v>
      </c>
      <c r="B205" s="272" t="s">
        <v>1005</v>
      </c>
      <c r="C205" s="242"/>
      <c r="D205" s="242">
        <v>72600</v>
      </c>
      <c r="E205" s="242">
        <v>72600</v>
      </c>
      <c r="F205" s="242">
        <v>72600</v>
      </c>
      <c r="G205" s="242"/>
      <c r="H205" s="242">
        <v>72600</v>
      </c>
      <c r="I205" s="272" t="s">
        <v>99</v>
      </c>
      <c r="J205" s="272" t="s">
        <v>12</v>
      </c>
      <c r="K205" s="272" t="s">
        <v>58</v>
      </c>
      <c r="L205" s="272" t="s">
        <v>414</v>
      </c>
      <c r="M205" s="272" t="s">
        <v>414</v>
      </c>
      <c r="N205" s="242">
        <f t="shared" si="17"/>
        <v>-72600</v>
      </c>
      <c r="O205" s="242">
        <f t="shared" si="18"/>
        <v>-72600</v>
      </c>
      <c r="P205" s="242">
        <f t="shared" si="19"/>
        <v>72600</v>
      </c>
      <c r="Q205" s="242">
        <f t="shared" si="20"/>
        <v>72600</v>
      </c>
    </row>
    <row r="206" spans="1:17" x14ac:dyDescent="0.25">
      <c r="A206" s="340" t="s">
        <v>1004</v>
      </c>
      <c r="B206" s="272" t="s">
        <v>1003</v>
      </c>
      <c r="C206" s="242"/>
      <c r="D206" s="242">
        <v>83916</v>
      </c>
      <c r="E206" s="242">
        <v>83916</v>
      </c>
      <c r="F206" s="242">
        <v>86384</v>
      </c>
      <c r="G206" s="242"/>
      <c r="H206" s="242">
        <v>86384</v>
      </c>
      <c r="I206" s="272" t="s">
        <v>99</v>
      </c>
      <c r="J206" s="272" t="s">
        <v>12</v>
      </c>
      <c r="K206" s="272" t="s">
        <v>58</v>
      </c>
      <c r="L206" s="272" t="s">
        <v>414</v>
      </c>
      <c r="M206" s="272" t="s">
        <v>414</v>
      </c>
      <c r="N206" s="242">
        <f t="shared" si="17"/>
        <v>-86384</v>
      </c>
      <c r="O206" s="242">
        <f t="shared" si="18"/>
        <v>-83916</v>
      </c>
      <c r="P206" s="242">
        <f t="shared" si="19"/>
        <v>83916</v>
      </c>
      <c r="Q206" s="242">
        <f t="shared" si="20"/>
        <v>86384</v>
      </c>
    </row>
    <row r="207" spans="1:17" x14ac:dyDescent="0.25">
      <c r="A207" s="340" t="s">
        <v>1002</v>
      </c>
      <c r="B207" s="272" t="s">
        <v>1001</v>
      </c>
      <c r="C207" s="242"/>
      <c r="D207" s="242">
        <v>277667</v>
      </c>
      <c r="E207" s="242">
        <v>277667</v>
      </c>
      <c r="F207" s="242">
        <v>277667</v>
      </c>
      <c r="G207" s="242"/>
      <c r="H207" s="242">
        <v>277667</v>
      </c>
      <c r="I207" s="272" t="s">
        <v>99</v>
      </c>
      <c r="J207" s="272" t="s">
        <v>12</v>
      </c>
      <c r="K207" s="272" t="s">
        <v>58</v>
      </c>
      <c r="L207" s="272" t="s">
        <v>414</v>
      </c>
      <c r="M207" s="272" t="s">
        <v>414</v>
      </c>
      <c r="N207" s="242">
        <f t="shared" si="17"/>
        <v>-277667</v>
      </c>
      <c r="O207" s="242">
        <f t="shared" si="18"/>
        <v>-277667</v>
      </c>
      <c r="P207" s="242">
        <f t="shared" si="19"/>
        <v>277667</v>
      </c>
      <c r="Q207" s="242">
        <f t="shared" si="20"/>
        <v>277667</v>
      </c>
    </row>
    <row r="208" spans="1:17" x14ac:dyDescent="0.25">
      <c r="A208" s="340" t="s">
        <v>1000</v>
      </c>
      <c r="B208" s="272" t="s">
        <v>999</v>
      </c>
      <c r="C208" s="242"/>
      <c r="D208" s="242">
        <v>97417</v>
      </c>
      <c r="E208" s="242">
        <v>97417</v>
      </c>
      <c r="F208" s="242">
        <v>97417</v>
      </c>
      <c r="G208" s="242"/>
      <c r="H208" s="242">
        <v>97417</v>
      </c>
      <c r="I208" s="272" t="s">
        <v>99</v>
      </c>
      <c r="J208" s="272" t="s">
        <v>12</v>
      </c>
      <c r="K208" s="272" t="s">
        <v>58</v>
      </c>
      <c r="L208" s="272" t="s">
        <v>414</v>
      </c>
      <c r="M208" s="272" t="s">
        <v>414</v>
      </c>
      <c r="N208" s="242">
        <f t="shared" si="17"/>
        <v>-97417</v>
      </c>
      <c r="O208" s="242">
        <f t="shared" si="18"/>
        <v>-97417</v>
      </c>
      <c r="P208" s="242">
        <f t="shared" si="19"/>
        <v>97417</v>
      </c>
      <c r="Q208" s="242">
        <f t="shared" si="20"/>
        <v>97417</v>
      </c>
    </row>
    <row r="209" spans="1:17" x14ac:dyDescent="0.25">
      <c r="A209" s="340" t="s">
        <v>998</v>
      </c>
      <c r="B209" s="272" t="s">
        <v>997</v>
      </c>
      <c r="C209" s="242"/>
      <c r="D209" s="242">
        <v>92254</v>
      </c>
      <c r="E209" s="242">
        <v>92254</v>
      </c>
      <c r="F209" s="242">
        <v>92254</v>
      </c>
      <c r="G209" s="242"/>
      <c r="H209" s="242">
        <v>92254</v>
      </c>
      <c r="I209" s="272" t="s">
        <v>99</v>
      </c>
      <c r="J209" s="272" t="s">
        <v>12</v>
      </c>
      <c r="K209" s="272" t="s">
        <v>58</v>
      </c>
      <c r="L209" s="272" t="s">
        <v>414</v>
      </c>
      <c r="M209" s="272" t="s">
        <v>414</v>
      </c>
      <c r="N209" s="242">
        <f t="shared" si="17"/>
        <v>-92254</v>
      </c>
      <c r="O209" s="242">
        <f t="shared" si="18"/>
        <v>-92254</v>
      </c>
      <c r="P209" s="242">
        <f t="shared" si="19"/>
        <v>92254</v>
      </c>
      <c r="Q209" s="242">
        <f t="shared" si="20"/>
        <v>92254</v>
      </c>
    </row>
    <row r="210" spans="1:17" x14ac:dyDescent="0.25">
      <c r="A210" s="340" t="s">
        <v>996</v>
      </c>
      <c r="B210" s="272" t="s">
        <v>995</v>
      </c>
      <c r="C210" s="242"/>
      <c r="D210" s="242">
        <v>61875</v>
      </c>
      <c r="E210" s="242">
        <v>61875</v>
      </c>
      <c r="F210" s="242">
        <v>61875</v>
      </c>
      <c r="G210" s="242"/>
      <c r="H210" s="242">
        <v>61875</v>
      </c>
      <c r="I210" s="272" t="s">
        <v>99</v>
      </c>
      <c r="J210" s="272" t="s">
        <v>12</v>
      </c>
      <c r="K210" s="272" t="s">
        <v>58</v>
      </c>
      <c r="L210" s="272" t="s">
        <v>414</v>
      </c>
      <c r="M210" s="272" t="s">
        <v>414</v>
      </c>
      <c r="N210" s="242">
        <f t="shared" si="17"/>
        <v>-61875</v>
      </c>
      <c r="O210" s="242">
        <f t="shared" si="18"/>
        <v>-61875</v>
      </c>
      <c r="P210" s="242">
        <f t="shared" si="19"/>
        <v>61875</v>
      </c>
      <c r="Q210" s="242">
        <f t="shared" si="20"/>
        <v>61875</v>
      </c>
    </row>
    <row r="211" spans="1:17" x14ac:dyDescent="0.25">
      <c r="A211" s="340" t="s">
        <v>994</v>
      </c>
      <c r="B211" s="272" t="s">
        <v>993</v>
      </c>
      <c r="C211" s="242"/>
      <c r="D211" s="242">
        <v>71250</v>
      </c>
      <c r="E211" s="242">
        <v>71250</v>
      </c>
      <c r="F211" s="242">
        <v>78375</v>
      </c>
      <c r="G211" s="242"/>
      <c r="H211" s="242">
        <v>78375</v>
      </c>
      <c r="I211" s="272" t="s">
        <v>99</v>
      </c>
      <c r="J211" s="272" t="s">
        <v>12</v>
      </c>
      <c r="K211" s="272" t="s">
        <v>58</v>
      </c>
      <c r="L211" s="272" t="s">
        <v>414</v>
      </c>
      <c r="M211" s="272" t="s">
        <v>414</v>
      </c>
      <c r="N211" s="242">
        <f t="shared" si="17"/>
        <v>-78375</v>
      </c>
      <c r="O211" s="242">
        <f t="shared" si="18"/>
        <v>-71250</v>
      </c>
      <c r="P211" s="242">
        <f t="shared" si="19"/>
        <v>71250</v>
      </c>
      <c r="Q211" s="242">
        <f t="shared" si="20"/>
        <v>78375</v>
      </c>
    </row>
    <row r="212" spans="1:17" x14ac:dyDescent="0.25">
      <c r="A212" s="340" t="s">
        <v>992</v>
      </c>
      <c r="B212" s="272" t="s">
        <v>991</v>
      </c>
      <c r="C212" s="242"/>
      <c r="D212" s="242">
        <v>60375</v>
      </c>
      <c r="E212" s="242">
        <v>60375</v>
      </c>
      <c r="F212" s="242">
        <v>66413</v>
      </c>
      <c r="G212" s="242"/>
      <c r="H212" s="242">
        <v>66413</v>
      </c>
      <c r="I212" s="272" t="s">
        <v>99</v>
      </c>
      <c r="J212" s="272" t="s">
        <v>12</v>
      </c>
      <c r="K212" s="272" t="s">
        <v>58</v>
      </c>
      <c r="L212" s="272" t="s">
        <v>414</v>
      </c>
      <c r="M212" s="272" t="s">
        <v>414</v>
      </c>
      <c r="N212" s="242">
        <f t="shared" si="17"/>
        <v>-66413</v>
      </c>
      <c r="O212" s="242">
        <f t="shared" si="18"/>
        <v>-60375</v>
      </c>
      <c r="P212" s="242">
        <f t="shared" si="19"/>
        <v>60375</v>
      </c>
      <c r="Q212" s="242">
        <f t="shared" si="20"/>
        <v>66413</v>
      </c>
    </row>
    <row r="213" spans="1:17" x14ac:dyDescent="0.25">
      <c r="A213" s="340" t="s">
        <v>990</v>
      </c>
      <c r="B213" s="272" t="s">
        <v>989</v>
      </c>
      <c r="C213" s="242"/>
      <c r="D213" s="242">
        <v>197400</v>
      </c>
      <c r="E213" s="242">
        <v>197400</v>
      </c>
      <c r="F213" s="242">
        <v>197400</v>
      </c>
      <c r="G213" s="242"/>
      <c r="H213" s="242">
        <v>197400</v>
      </c>
      <c r="I213" s="272" t="s">
        <v>99</v>
      </c>
      <c r="J213" s="272" t="s">
        <v>12</v>
      </c>
      <c r="K213" s="272" t="s">
        <v>58</v>
      </c>
      <c r="L213" s="272" t="s">
        <v>414</v>
      </c>
      <c r="M213" s="272" t="s">
        <v>414</v>
      </c>
      <c r="N213" s="242">
        <f t="shared" si="17"/>
        <v>-197400</v>
      </c>
      <c r="O213" s="242">
        <f t="shared" si="18"/>
        <v>-197400</v>
      </c>
      <c r="P213" s="242">
        <f t="shared" si="19"/>
        <v>197400</v>
      </c>
      <c r="Q213" s="242">
        <f t="shared" si="20"/>
        <v>197400</v>
      </c>
    </row>
    <row r="214" spans="1:17" x14ac:dyDescent="0.25">
      <c r="A214" s="340" t="s">
        <v>988</v>
      </c>
      <c r="B214" s="272" t="s">
        <v>1276</v>
      </c>
      <c r="C214" s="242"/>
      <c r="D214" s="242">
        <v>110367</v>
      </c>
      <c r="E214" s="242">
        <v>110367</v>
      </c>
      <c r="F214" s="242">
        <v>110367</v>
      </c>
      <c r="G214" s="242"/>
      <c r="H214" s="242">
        <v>110367</v>
      </c>
      <c r="I214" s="272" t="s">
        <v>99</v>
      </c>
      <c r="J214" s="272" t="s">
        <v>12</v>
      </c>
      <c r="K214" s="272" t="s">
        <v>58</v>
      </c>
      <c r="L214" s="272" t="s">
        <v>414</v>
      </c>
      <c r="M214" s="272" t="s">
        <v>414</v>
      </c>
      <c r="N214" s="242">
        <f t="shared" si="17"/>
        <v>-110367</v>
      </c>
      <c r="O214" s="242">
        <f t="shared" si="18"/>
        <v>-110367</v>
      </c>
      <c r="P214" s="242">
        <f t="shared" si="19"/>
        <v>110367</v>
      </c>
      <c r="Q214" s="242">
        <f t="shared" si="20"/>
        <v>110367</v>
      </c>
    </row>
    <row r="215" spans="1:17" x14ac:dyDescent="0.25">
      <c r="A215" s="340" t="s">
        <v>987</v>
      </c>
      <c r="B215" s="272" t="s">
        <v>986</v>
      </c>
      <c r="C215" s="242"/>
      <c r="D215" s="242">
        <v>141167</v>
      </c>
      <c r="E215" s="242">
        <v>141167</v>
      </c>
      <c r="F215" s="242">
        <v>141167</v>
      </c>
      <c r="G215" s="242"/>
      <c r="H215" s="242">
        <v>141167</v>
      </c>
      <c r="I215" s="272" t="s">
        <v>99</v>
      </c>
      <c r="J215" s="272" t="s">
        <v>12</v>
      </c>
      <c r="K215" s="272" t="s">
        <v>58</v>
      </c>
      <c r="L215" s="272" t="s">
        <v>414</v>
      </c>
      <c r="M215" s="272" t="s">
        <v>414</v>
      </c>
      <c r="N215" s="242">
        <f t="shared" si="17"/>
        <v>-141167</v>
      </c>
      <c r="O215" s="242">
        <f t="shared" si="18"/>
        <v>-141167</v>
      </c>
      <c r="P215" s="242">
        <f t="shared" si="19"/>
        <v>141167</v>
      </c>
      <c r="Q215" s="242">
        <f t="shared" si="20"/>
        <v>141167</v>
      </c>
    </row>
    <row r="216" spans="1:17" x14ac:dyDescent="0.25">
      <c r="A216" s="340" t="s">
        <v>985</v>
      </c>
      <c r="B216" s="272" t="s">
        <v>984</v>
      </c>
      <c r="C216" s="242"/>
      <c r="D216" s="242">
        <v>205975</v>
      </c>
      <c r="E216" s="242">
        <v>205975</v>
      </c>
      <c r="F216" s="242">
        <v>205975</v>
      </c>
      <c r="G216" s="242"/>
      <c r="H216" s="242">
        <v>205975</v>
      </c>
      <c r="I216" s="272" t="s">
        <v>99</v>
      </c>
      <c r="J216" s="272" t="s">
        <v>12</v>
      </c>
      <c r="K216" s="272" t="s">
        <v>58</v>
      </c>
      <c r="L216" s="272" t="s">
        <v>414</v>
      </c>
      <c r="M216" s="272" t="s">
        <v>414</v>
      </c>
      <c r="N216" s="242">
        <f t="shared" si="17"/>
        <v>-205975</v>
      </c>
      <c r="O216" s="242">
        <f t="shared" si="18"/>
        <v>-205975</v>
      </c>
      <c r="P216" s="242">
        <f t="shared" si="19"/>
        <v>205975</v>
      </c>
      <c r="Q216" s="242">
        <f t="shared" si="20"/>
        <v>205975</v>
      </c>
    </row>
    <row r="217" spans="1:17" x14ac:dyDescent="0.25">
      <c r="A217" s="340" t="s">
        <v>983</v>
      </c>
      <c r="B217" s="272" t="s">
        <v>982</v>
      </c>
      <c r="C217" s="242"/>
      <c r="D217" s="242">
        <v>78400</v>
      </c>
      <c r="E217" s="242">
        <v>78400</v>
      </c>
      <c r="F217" s="242">
        <v>78400</v>
      </c>
      <c r="G217" s="242"/>
      <c r="H217" s="242">
        <v>78400</v>
      </c>
      <c r="I217" s="272" t="s">
        <v>99</v>
      </c>
      <c r="J217" s="272" t="s">
        <v>12</v>
      </c>
      <c r="K217" s="272" t="s">
        <v>58</v>
      </c>
      <c r="L217" s="272" t="s">
        <v>414</v>
      </c>
      <c r="M217" s="272" t="s">
        <v>414</v>
      </c>
      <c r="N217" s="242">
        <f t="shared" si="17"/>
        <v>-78400</v>
      </c>
      <c r="O217" s="242">
        <f t="shared" si="18"/>
        <v>-78400</v>
      </c>
      <c r="P217" s="242">
        <f t="shared" si="19"/>
        <v>78400</v>
      </c>
      <c r="Q217" s="242">
        <f t="shared" si="20"/>
        <v>78400</v>
      </c>
    </row>
    <row r="218" spans="1:17" x14ac:dyDescent="0.25">
      <c r="A218" s="340" t="s">
        <v>981</v>
      </c>
      <c r="B218" s="272" t="s">
        <v>980</v>
      </c>
      <c r="C218" s="242"/>
      <c r="D218" s="242">
        <v>231750</v>
      </c>
      <c r="E218" s="242">
        <v>231750</v>
      </c>
      <c r="F218" s="242">
        <v>231750</v>
      </c>
      <c r="G218" s="242"/>
      <c r="H218" s="242">
        <v>231750</v>
      </c>
      <c r="I218" s="272" t="s">
        <v>99</v>
      </c>
      <c r="J218" s="272" t="s">
        <v>12</v>
      </c>
      <c r="K218" s="272" t="s">
        <v>58</v>
      </c>
      <c r="L218" s="272" t="s">
        <v>414</v>
      </c>
      <c r="M218" s="272" t="s">
        <v>414</v>
      </c>
      <c r="N218" s="242">
        <f t="shared" si="17"/>
        <v>-231750</v>
      </c>
      <c r="O218" s="242">
        <f t="shared" si="18"/>
        <v>-231750</v>
      </c>
      <c r="P218" s="242">
        <f t="shared" si="19"/>
        <v>231750</v>
      </c>
      <c r="Q218" s="242">
        <f t="shared" si="20"/>
        <v>231750</v>
      </c>
    </row>
    <row r="219" spans="1:17" x14ac:dyDescent="0.25">
      <c r="A219" s="340" t="s">
        <v>979</v>
      </c>
      <c r="B219" s="272" t="s">
        <v>978</v>
      </c>
      <c r="C219" s="242"/>
      <c r="D219" s="242">
        <v>348000</v>
      </c>
      <c r="E219" s="242">
        <v>348000</v>
      </c>
      <c r="F219" s="242">
        <v>348000</v>
      </c>
      <c r="G219" s="242"/>
      <c r="H219" s="242">
        <v>348000</v>
      </c>
      <c r="I219" s="272" t="s">
        <v>99</v>
      </c>
      <c r="J219" s="272" t="s">
        <v>12</v>
      </c>
      <c r="K219" s="272" t="s">
        <v>58</v>
      </c>
      <c r="L219" s="272" t="s">
        <v>414</v>
      </c>
      <c r="M219" s="272" t="s">
        <v>414</v>
      </c>
      <c r="N219" s="242">
        <f t="shared" si="17"/>
        <v>-348000</v>
      </c>
      <c r="O219" s="242">
        <f t="shared" si="18"/>
        <v>-348000</v>
      </c>
      <c r="P219" s="242">
        <f t="shared" si="19"/>
        <v>348000</v>
      </c>
      <c r="Q219" s="242">
        <f t="shared" si="20"/>
        <v>348000</v>
      </c>
    </row>
    <row r="220" spans="1:17" x14ac:dyDescent="0.25">
      <c r="A220" s="340" t="s">
        <v>977</v>
      </c>
      <c r="B220" s="272" t="s">
        <v>976</v>
      </c>
      <c r="C220" s="242"/>
      <c r="D220" s="242">
        <v>825750</v>
      </c>
      <c r="E220" s="242">
        <v>825750</v>
      </c>
      <c r="F220" s="242">
        <v>565125</v>
      </c>
      <c r="G220" s="242"/>
      <c r="H220" s="242">
        <v>565125</v>
      </c>
      <c r="I220" s="272" t="s">
        <v>99</v>
      </c>
      <c r="J220" s="272" t="s">
        <v>12</v>
      </c>
      <c r="K220" s="272" t="s">
        <v>58</v>
      </c>
      <c r="L220" s="272" t="s">
        <v>414</v>
      </c>
      <c r="M220" s="272" t="s">
        <v>414</v>
      </c>
      <c r="N220" s="242">
        <f t="shared" si="17"/>
        <v>-565125</v>
      </c>
      <c r="O220" s="242">
        <f t="shared" si="18"/>
        <v>-825750</v>
      </c>
      <c r="P220" s="242">
        <f t="shared" si="19"/>
        <v>825750</v>
      </c>
      <c r="Q220" s="242">
        <f t="shared" si="20"/>
        <v>565125</v>
      </c>
    </row>
    <row r="221" spans="1:17" x14ac:dyDescent="0.25">
      <c r="A221" s="340" t="s">
        <v>975</v>
      </c>
      <c r="B221" s="272" t="s">
        <v>974</v>
      </c>
      <c r="C221" s="242"/>
      <c r="D221" s="242">
        <v>52433</v>
      </c>
      <c r="E221" s="242">
        <v>52433</v>
      </c>
      <c r="F221" s="242">
        <v>52433</v>
      </c>
      <c r="G221" s="242"/>
      <c r="H221" s="242">
        <v>52433</v>
      </c>
      <c r="I221" s="272" t="s">
        <v>99</v>
      </c>
      <c r="J221" s="272" t="s">
        <v>12</v>
      </c>
      <c r="K221" s="272" t="s">
        <v>58</v>
      </c>
      <c r="L221" s="272" t="s">
        <v>414</v>
      </c>
      <c r="M221" s="272" t="s">
        <v>414</v>
      </c>
      <c r="N221" s="242">
        <f t="shared" si="17"/>
        <v>-52433</v>
      </c>
      <c r="O221" s="242">
        <f t="shared" si="18"/>
        <v>-52433</v>
      </c>
      <c r="P221" s="242">
        <f t="shared" si="19"/>
        <v>52433</v>
      </c>
      <c r="Q221" s="242">
        <f t="shared" si="20"/>
        <v>52433</v>
      </c>
    </row>
    <row r="222" spans="1:17" x14ac:dyDescent="0.25">
      <c r="A222" s="340" t="s">
        <v>973</v>
      </c>
      <c r="B222" s="272" t="s">
        <v>972</v>
      </c>
      <c r="C222" s="242"/>
      <c r="D222" s="242">
        <v>379142.5</v>
      </c>
      <c r="E222" s="242">
        <v>379142.5</v>
      </c>
      <c r="F222" s="242">
        <v>390294</v>
      </c>
      <c r="G222" s="242"/>
      <c r="H222" s="242">
        <v>390294</v>
      </c>
      <c r="I222" s="272" t="s">
        <v>99</v>
      </c>
      <c r="J222" s="272" t="s">
        <v>12</v>
      </c>
      <c r="K222" s="272" t="s">
        <v>58</v>
      </c>
      <c r="L222" s="272" t="s">
        <v>414</v>
      </c>
      <c r="M222" s="272" t="s">
        <v>414</v>
      </c>
      <c r="N222" s="242">
        <f t="shared" si="17"/>
        <v>-390294</v>
      </c>
      <c r="O222" s="242">
        <f t="shared" si="18"/>
        <v>-379143</v>
      </c>
      <c r="P222" s="242">
        <f t="shared" si="19"/>
        <v>379143</v>
      </c>
      <c r="Q222" s="242">
        <f t="shared" si="20"/>
        <v>390294</v>
      </c>
    </row>
    <row r="223" spans="1:17" x14ac:dyDescent="0.25">
      <c r="A223" s="340" t="s">
        <v>971</v>
      </c>
      <c r="B223" s="272" t="s">
        <v>970</v>
      </c>
      <c r="C223" s="242"/>
      <c r="D223" s="242">
        <v>247042</v>
      </c>
      <c r="E223" s="242">
        <v>247042</v>
      </c>
      <c r="F223" s="242">
        <v>291958</v>
      </c>
      <c r="G223" s="242"/>
      <c r="H223" s="242">
        <v>291958</v>
      </c>
      <c r="I223" s="272" t="s">
        <v>99</v>
      </c>
      <c r="J223" s="272" t="s">
        <v>12</v>
      </c>
      <c r="K223" s="272" t="s">
        <v>58</v>
      </c>
      <c r="L223" s="272" t="s">
        <v>414</v>
      </c>
      <c r="M223" s="272" t="s">
        <v>414</v>
      </c>
      <c r="N223" s="242">
        <f t="shared" si="17"/>
        <v>-291958</v>
      </c>
      <c r="O223" s="242">
        <f t="shared" si="18"/>
        <v>-247042</v>
      </c>
      <c r="P223" s="242">
        <f t="shared" si="19"/>
        <v>247042</v>
      </c>
      <c r="Q223" s="242">
        <f t="shared" si="20"/>
        <v>291958</v>
      </c>
    </row>
    <row r="224" spans="1:17" x14ac:dyDescent="0.25">
      <c r="A224" s="340" t="s">
        <v>969</v>
      </c>
      <c r="B224" s="272" t="s">
        <v>968</v>
      </c>
      <c r="C224" s="242">
        <v>0</v>
      </c>
      <c r="D224" s="242"/>
      <c r="E224" s="242"/>
      <c r="F224" s="242">
        <v>417</v>
      </c>
      <c r="G224" s="242"/>
      <c r="H224" s="242">
        <v>417</v>
      </c>
      <c r="I224" s="272" t="s">
        <v>99</v>
      </c>
      <c r="J224" s="272" t="s">
        <v>12</v>
      </c>
      <c r="K224" s="272" t="s">
        <v>58</v>
      </c>
      <c r="L224" s="272" t="s">
        <v>414</v>
      </c>
      <c r="M224" s="272"/>
      <c r="N224" s="242">
        <f t="shared" si="17"/>
        <v>-417</v>
      </c>
      <c r="O224" s="242">
        <f t="shared" si="18"/>
        <v>0</v>
      </c>
      <c r="P224" s="242">
        <f t="shared" si="19"/>
        <v>0</v>
      </c>
      <c r="Q224" s="242">
        <f t="shared" si="20"/>
        <v>417</v>
      </c>
    </row>
    <row r="225" spans="1:17" x14ac:dyDescent="0.25">
      <c r="A225" s="340" t="s">
        <v>1186</v>
      </c>
      <c r="B225" s="272" t="s">
        <v>1187</v>
      </c>
      <c r="C225" s="242">
        <v>0</v>
      </c>
      <c r="D225" s="242"/>
      <c r="E225" s="242"/>
      <c r="F225" s="242">
        <v>252319</v>
      </c>
      <c r="G225" s="242"/>
      <c r="H225" s="242">
        <v>252319</v>
      </c>
      <c r="I225" s="272" t="s">
        <v>99</v>
      </c>
      <c r="J225" s="272" t="s">
        <v>12</v>
      </c>
      <c r="K225" s="272" t="s">
        <v>58</v>
      </c>
      <c r="L225" s="272" t="s">
        <v>414</v>
      </c>
      <c r="M225" s="272"/>
      <c r="N225" s="242">
        <f t="shared" si="17"/>
        <v>-252319</v>
      </c>
      <c r="O225" s="242">
        <f t="shared" si="18"/>
        <v>0</v>
      </c>
      <c r="P225" s="242">
        <f t="shared" si="19"/>
        <v>0</v>
      </c>
      <c r="Q225" s="242">
        <f t="shared" si="20"/>
        <v>252319</v>
      </c>
    </row>
    <row r="226" spans="1:17" x14ac:dyDescent="0.25">
      <c r="A226" s="340" t="s">
        <v>967</v>
      </c>
      <c r="B226" s="272" t="s">
        <v>966</v>
      </c>
      <c r="C226" s="242">
        <v>0</v>
      </c>
      <c r="D226" s="242"/>
      <c r="E226" s="242"/>
      <c r="F226" s="242">
        <v>63525</v>
      </c>
      <c r="G226" s="242"/>
      <c r="H226" s="242">
        <v>63525</v>
      </c>
      <c r="I226" s="272" t="s">
        <v>99</v>
      </c>
      <c r="J226" s="272" t="s">
        <v>12</v>
      </c>
      <c r="K226" s="272" t="s">
        <v>58</v>
      </c>
      <c r="L226" s="272" t="s">
        <v>414</v>
      </c>
      <c r="M226" s="272"/>
      <c r="N226" s="242">
        <f t="shared" si="17"/>
        <v>-63525</v>
      </c>
      <c r="O226" s="242">
        <f t="shared" si="18"/>
        <v>0</v>
      </c>
      <c r="P226" s="242">
        <f t="shared" si="19"/>
        <v>0</v>
      </c>
      <c r="Q226" s="242">
        <f t="shared" si="20"/>
        <v>63525</v>
      </c>
    </row>
    <row r="227" spans="1:17" x14ac:dyDescent="0.25">
      <c r="A227" s="340" t="s">
        <v>1188</v>
      </c>
      <c r="B227" s="272" t="s">
        <v>1189</v>
      </c>
      <c r="C227" s="242">
        <v>0</v>
      </c>
      <c r="D227" s="242"/>
      <c r="E227" s="242"/>
      <c r="F227" s="242">
        <v>7500</v>
      </c>
      <c r="G227" s="242"/>
      <c r="H227" s="242">
        <v>7500</v>
      </c>
      <c r="I227" s="272" t="s">
        <v>99</v>
      </c>
      <c r="J227" s="272" t="s">
        <v>12</v>
      </c>
      <c r="K227" s="272" t="s">
        <v>58</v>
      </c>
      <c r="L227" s="272" t="s">
        <v>414</v>
      </c>
      <c r="M227" s="272"/>
      <c r="N227" s="242">
        <f t="shared" si="17"/>
        <v>-7500</v>
      </c>
      <c r="O227" s="242">
        <f t="shared" si="18"/>
        <v>0</v>
      </c>
      <c r="P227" s="242">
        <f t="shared" si="19"/>
        <v>0</v>
      </c>
      <c r="Q227" s="242">
        <f t="shared" si="20"/>
        <v>7500</v>
      </c>
    </row>
    <row r="228" spans="1:17" x14ac:dyDescent="0.25">
      <c r="A228" s="340" t="s">
        <v>1190</v>
      </c>
      <c r="B228" s="272" t="s">
        <v>1191</v>
      </c>
      <c r="C228" s="242">
        <v>0</v>
      </c>
      <c r="D228" s="242"/>
      <c r="E228" s="242"/>
      <c r="F228" s="242">
        <v>195000</v>
      </c>
      <c r="G228" s="242"/>
      <c r="H228" s="242">
        <v>195000</v>
      </c>
      <c r="I228" s="272" t="s">
        <v>99</v>
      </c>
      <c r="J228" s="272" t="s">
        <v>12</v>
      </c>
      <c r="K228" s="272" t="s">
        <v>58</v>
      </c>
      <c r="L228" s="272" t="s">
        <v>414</v>
      </c>
      <c r="M228" s="272"/>
      <c r="N228" s="242">
        <f t="shared" si="17"/>
        <v>-195000</v>
      </c>
      <c r="O228" s="242">
        <f t="shared" si="18"/>
        <v>0</v>
      </c>
      <c r="P228" s="242">
        <f t="shared" si="19"/>
        <v>0</v>
      </c>
      <c r="Q228" s="242">
        <f t="shared" si="20"/>
        <v>195000</v>
      </c>
    </row>
    <row r="229" spans="1:17" x14ac:dyDescent="0.25">
      <c r="A229" s="340" t="s">
        <v>1192</v>
      </c>
      <c r="B229" s="272" t="s">
        <v>1193</v>
      </c>
      <c r="C229" s="242">
        <v>0</v>
      </c>
      <c r="D229" s="242"/>
      <c r="E229" s="242"/>
      <c r="F229" s="242">
        <v>109200</v>
      </c>
      <c r="G229" s="242"/>
      <c r="H229" s="242">
        <v>109200</v>
      </c>
      <c r="I229" s="272" t="s">
        <v>99</v>
      </c>
      <c r="J229" s="272" t="s">
        <v>12</v>
      </c>
      <c r="K229" s="272" t="s">
        <v>58</v>
      </c>
      <c r="L229" s="272" t="s">
        <v>414</v>
      </c>
      <c r="M229" s="272"/>
      <c r="N229" s="242">
        <f t="shared" si="17"/>
        <v>-109200</v>
      </c>
      <c r="O229" s="242">
        <f t="shared" si="18"/>
        <v>0</v>
      </c>
      <c r="P229" s="242">
        <f t="shared" si="19"/>
        <v>0</v>
      </c>
      <c r="Q229" s="242">
        <f t="shared" si="20"/>
        <v>109200</v>
      </c>
    </row>
    <row r="230" spans="1:17" x14ac:dyDescent="0.25">
      <c r="A230" s="340" t="s">
        <v>1194</v>
      </c>
      <c r="B230" s="272" t="s">
        <v>1195</v>
      </c>
      <c r="C230" s="242">
        <v>0</v>
      </c>
      <c r="D230" s="242"/>
      <c r="E230" s="242"/>
      <c r="F230" s="242">
        <v>343200</v>
      </c>
      <c r="G230" s="242"/>
      <c r="H230" s="242">
        <v>343200</v>
      </c>
      <c r="I230" s="272" t="s">
        <v>99</v>
      </c>
      <c r="J230" s="272" t="s">
        <v>12</v>
      </c>
      <c r="K230" s="272" t="s">
        <v>58</v>
      </c>
      <c r="L230" s="272" t="s">
        <v>414</v>
      </c>
      <c r="M230" s="272"/>
      <c r="N230" s="242">
        <f t="shared" si="17"/>
        <v>-343200</v>
      </c>
      <c r="O230" s="242">
        <f t="shared" si="18"/>
        <v>0</v>
      </c>
      <c r="P230" s="242">
        <f t="shared" si="19"/>
        <v>0</v>
      </c>
      <c r="Q230" s="242">
        <f t="shared" si="20"/>
        <v>343200</v>
      </c>
    </row>
    <row r="231" spans="1:17" x14ac:dyDescent="0.25">
      <c r="A231" s="340" t="s">
        <v>965</v>
      </c>
      <c r="B231" s="272" t="s">
        <v>964</v>
      </c>
      <c r="C231" s="242"/>
      <c r="D231" s="242">
        <v>6533</v>
      </c>
      <c r="E231" s="242">
        <v>6533</v>
      </c>
      <c r="F231" s="242"/>
      <c r="G231" s="242">
        <v>0</v>
      </c>
      <c r="H231" s="242"/>
      <c r="I231" s="272" t="s">
        <v>99</v>
      </c>
      <c r="J231" s="272" t="s">
        <v>12</v>
      </c>
      <c r="K231" s="272" t="s">
        <v>58</v>
      </c>
      <c r="L231" s="272" t="s">
        <v>415</v>
      </c>
      <c r="M231" s="272" t="s">
        <v>415</v>
      </c>
      <c r="N231" s="242">
        <f t="shared" si="17"/>
        <v>0</v>
      </c>
      <c r="O231" s="242">
        <f t="shared" si="18"/>
        <v>-6533</v>
      </c>
      <c r="P231" s="242">
        <f t="shared" si="19"/>
        <v>6533</v>
      </c>
      <c r="Q231" s="242">
        <f t="shared" si="20"/>
        <v>0</v>
      </c>
    </row>
    <row r="232" spans="1:17" x14ac:dyDescent="0.25">
      <c r="A232" s="340" t="s">
        <v>963</v>
      </c>
      <c r="B232" s="272" t="s">
        <v>962</v>
      </c>
      <c r="C232" s="242"/>
      <c r="D232" s="242">
        <v>671</v>
      </c>
      <c r="E232" s="242">
        <v>671</v>
      </c>
      <c r="F232" s="242">
        <v>671</v>
      </c>
      <c r="G232" s="242"/>
      <c r="H232" s="242">
        <v>671</v>
      </c>
      <c r="I232" s="272" t="s">
        <v>99</v>
      </c>
      <c r="J232" s="272" t="s">
        <v>12</v>
      </c>
      <c r="K232" s="272" t="s">
        <v>58</v>
      </c>
      <c r="L232" s="272" t="s">
        <v>415</v>
      </c>
      <c r="M232" s="272" t="s">
        <v>415</v>
      </c>
      <c r="N232" s="242">
        <f t="shared" si="17"/>
        <v>-671</v>
      </c>
      <c r="O232" s="242">
        <f t="shared" si="18"/>
        <v>-671</v>
      </c>
      <c r="P232" s="242">
        <f t="shared" si="19"/>
        <v>671</v>
      </c>
      <c r="Q232" s="242">
        <f t="shared" si="20"/>
        <v>671</v>
      </c>
    </row>
    <row r="233" spans="1:17" x14ac:dyDescent="0.25">
      <c r="A233" s="340" t="s">
        <v>961</v>
      </c>
      <c r="B233" s="272" t="s">
        <v>960</v>
      </c>
      <c r="C233" s="242"/>
      <c r="D233" s="242">
        <v>276850</v>
      </c>
      <c r="E233" s="242">
        <v>276850</v>
      </c>
      <c r="F233" s="242">
        <v>553700</v>
      </c>
      <c r="G233" s="242"/>
      <c r="H233" s="242">
        <v>553700</v>
      </c>
      <c r="I233" s="272" t="s">
        <v>99</v>
      </c>
      <c r="J233" s="272" t="s">
        <v>12</v>
      </c>
      <c r="K233" s="272" t="s">
        <v>58</v>
      </c>
      <c r="L233" s="272" t="s">
        <v>415</v>
      </c>
      <c r="M233" s="272" t="s">
        <v>415</v>
      </c>
      <c r="N233" s="242">
        <f t="shared" si="17"/>
        <v>-553700</v>
      </c>
      <c r="O233" s="242">
        <f t="shared" si="18"/>
        <v>-276850</v>
      </c>
      <c r="P233" s="242">
        <f t="shared" si="19"/>
        <v>276850</v>
      </c>
      <c r="Q233" s="242">
        <f t="shared" si="20"/>
        <v>553700</v>
      </c>
    </row>
    <row r="234" spans="1:17" x14ac:dyDescent="0.25">
      <c r="A234" s="340" t="s">
        <v>959</v>
      </c>
      <c r="B234" s="272" t="s">
        <v>958</v>
      </c>
      <c r="C234" s="242"/>
      <c r="D234" s="242">
        <v>5920</v>
      </c>
      <c r="E234" s="242">
        <v>5920</v>
      </c>
      <c r="F234" s="242">
        <v>11258</v>
      </c>
      <c r="G234" s="242"/>
      <c r="H234" s="242">
        <v>11258</v>
      </c>
      <c r="I234" s="272" t="s">
        <v>99</v>
      </c>
      <c r="J234" s="272" t="s">
        <v>12</v>
      </c>
      <c r="K234" s="272" t="s">
        <v>58</v>
      </c>
      <c r="L234" s="272" t="s">
        <v>415</v>
      </c>
      <c r="M234" s="272" t="s">
        <v>415</v>
      </c>
      <c r="N234" s="242">
        <f t="shared" si="17"/>
        <v>-11258</v>
      </c>
      <c r="O234" s="242">
        <f t="shared" si="18"/>
        <v>-5920</v>
      </c>
      <c r="P234" s="242">
        <f t="shared" si="19"/>
        <v>5920</v>
      </c>
      <c r="Q234" s="242">
        <f t="shared" si="20"/>
        <v>11258</v>
      </c>
    </row>
    <row r="235" spans="1:17" x14ac:dyDescent="0.25">
      <c r="A235" s="340" t="s">
        <v>957</v>
      </c>
      <c r="B235" s="272" t="s">
        <v>956</v>
      </c>
      <c r="C235" s="242"/>
      <c r="D235" s="242">
        <v>52520</v>
      </c>
      <c r="E235" s="242">
        <v>52520</v>
      </c>
      <c r="F235" s="242">
        <v>100663</v>
      </c>
      <c r="G235" s="242"/>
      <c r="H235" s="242">
        <v>100663</v>
      </c>
      <c r="I235" s="272" t="s">
        <v>99</v>
      </c>
      <c r="J235" s="272" t="s">
        <v>12</v>
      </c>
      <c r="K235" s="272" t="s">
        <v>58</v>
      </c>
      <c r="L235" s="272" t="s">
        <v>415</v>
      </c>
      <c r="M235" s="272" t="s">
        <v>415</v>
      </c>
      <c r="N235" s="242">
        <f t="shared" si="17"/>
        <v>-100663</v>
      </c>
      <c r="O235" s="242">
        <f t="shared" si="18"/>
        <v>-52520</v>
      </c>
      <c r="P235" s="242">
        <f t="shared" si="19"/>
        <v>52520</v>
      </c>
      <c r="Q235" s="242">
        <f t="shared" si="20"/>
        <v>100663</v>
      </c>
    </row>
    <row r="236" spans="1:17" x14ac:dyDescent="0.25">
      <c r="A236" s="340" t="s">
        <v>955</v>
      </c>
      <c r="B236" s="272" t="s">
        <v>954</v>
      </c>
      <c r="C236" s="242"/>
      <c r="D236" s="242">
        <v>136500</v>
      </c>
      <c r="E236" s="242">
        <v>136500</v>
      </c>
      <c r="F236" s="242">
        <v>273000</v>
      </c>
      <c r="G236" s="242"/>
      <c r="H236" s="242">
        <v>273000</v>
      </c>
      <c r="I236" s="272" t="s">
        <v>99</v>
      </c>
      <c r="J236" s="272" t="s">
        <v>12</v>
      </c>
      <c r="K236" s="272" t="s">
        <v>58</v>
      </c>
      <c r="L236" s="272" t="s">
        <v>415</v>
      </c>
      <c r="M236" s="272" t="s">
        <v>415</v>
      </c>
      <c r="N236" s="242">
        <f t="shared" si="17"/>
        <v>-273000</v>
      </c>
      <c r="O236" s="242">
        <f t="shared" si="18"/>
        <v>-136500</v>
      </c>
      <c r="P236" s="242">
        <f t="shared" si="19"/>
        <v>136500</v>
      </c>
      <c r="Q236" s="242">
        <f t="shared" si="20"/>
        <v>273000</v>
      </c>
    </row>
    <row r="237" spans="1:17" x14ac:dyDescent="0.25">
      <c r="A237" s="340" t="s">
        <v>953</v>
      </c>
      <c r="B237" s="272" t="s">
        <v>952</v>
      </c>
      <c r="C237" s="242"/>
      <c r="D237" s="242">
        <v>100849</v>
      </c>
      <c r="E237" s="242">
        <v>100849</v>
      </c>
      <c r="F237" s="242">
        <v>199674</v>
      </c>
      <c r="G237" s="242"/>
      <c r="H237" s="242">
        <v>199674</v>
      </c>
      <c r="I237" s="272" t="s">
        <v>99</v>
      </c>
      <c r="J237" s="272" t="s">
        <v>12</v>
      </c>
      <c r="K237" s="272" t="s">
        <v>58</v>
      </c>
      <c r="L237" s="272" t="s">
        <v>415</v>
      </c>
      <c r="M237" s="272" t="s">
        <v>415</v>
      </c>
      <c r="N237" s="242">
        <f t="shared" si="17"/>
        <v>-199674</v>
      </c>
      <c r="O237" s="242">
        <f t="shared" si="18"/>
        <v>-100849</v>
      </c>
      <c r="P237" s="242">
        <f t="shared" si="19"/>
        <v>100849</v>
      </c>
      <c r="Q237" s="242">
        <f t="shared" si="20"/>
        <v>199674</v>
      </c>
    </row>
    <row r="238" spans="1:17" x14ac:dyDescent="0.25">
      <c r="A238" s="340" t="s">
        <v>951</v>
      </c>
      <c r="B238" s="272" t="s">
        <v>950</v>
      </c>
      <c r="C238" s="242"/>
      <c r="D238" s="242">
        <v>10441</v>
      </c>
      <c r="E238" s="242">
        <v>10441</v>
      </c>
      <c r="F238" s="242">
        <v>16450</v>
      </c>
      <c r="G238" s="242"/>
      <c r="H238" s="242">
        <v>16450</v>
      </c>
      <c r="I238" s="272" t="s">
        <v>99</v>
      </c>
      <c r="J238" s="272" t="s">
        <v>12</v>
      </c>
      <c r="K238" s="272" t="s">
        <v>58</v>
      </c>
      <c r="L238" s="272" t="s">
        <v>415</v>
      </c>
      <c r="M238" s="272" t="s">
        <v>415</v>
      </c>
      <c r="N238" s="242">
        <f t="shared" si="17"/>
        <v>-16450</v>
      </c>
      <c r="O238" s="242">
        <f t="shared" si="18"/>
        <v>-10441</v>
      </c>
      <c r="P238" s="242">
        <f t="shared" si="19"/>
        <v>10441</v>
      </c>
      <c r="Q238" s="242">
        <f t="shared" si="20"/>
        <v>16450</v>
      </c>
    </row>
    <row r="239" spans="1:17" x14ac:dyDescent="0.25">
      <c r="A239" s="340" t="s">
        <v>949</v>
      </c>
      <c r="B239" s="272" t="s">
        <v>948</v>
      </c>
      <c r="C239" s="242"/>
      <c r="D239" s="242">
        <v>22730</v>
      </c>
      <c r="E239" s="242">
        <v>22730</v>
      </c>
      <c r="F239" s="242">
        <v>39064</v>
      </c>
      <c r="G239" s="242"/>
      <c r="H239" s="242">
        <v>39064</v>
      </c>
      <c r="I239" s="272" t="s">
        <v>99</v>
      </c>
      <c r="J239" s="272" t="s">
        <v>12</v>
      </c>
      <c r="K239" s="272" t="s">
        <v>58</v>
      </c>
      <c r="L239" s="272" t="s">
        <v>415</v>
      </c>
      <c r="M239" s="272" t="s">
        <v>415</v>
      </c>
      <c r="N239" s="242">
        <f t="shared" si="17"/>
        <v>-39064</v>
      </c>
      <c r="O239" s="242">
        <f t="shared" si="18"/>
        <v>-22730</v>
      </c>
      <c r="P239" s="242">
        <f t="shared" si="19"/>
        <v>22730</v>
      </c>
      <c r="Q239" s="242">
        <f t="shared" si="20"/>
        <v>39064</v>
      </c>
    </row>
    <row r="240" spans="1:17" x14ac:dyDescent="0.25">
      <c r="A240" s="340" t="s">
        <v>947</v>
      </c>
      <c r="B240" s="272" t="s">
        <v>946</v>
      </c>
      <c r="C240" s="242"/>
      <c r="D240" s="242">
        <v>1808</v>
      </c>
      <c r="E240" s="242">
        <v>1808</v>
      </c>
      <c r="F240" s="242">
        <v>1808</v>
      </c>
      <c r="G240" s="242"/>
      <c r="H240" s="242">
        <v>1808</v>
      </c>
      <c r="I240" s="272" t="s">
        <v>99</v>
      </c>
      <c r="J240" s="272" t="s">
        <v>12</v>
      </c>
      <c r="K240" s="272" t="s">
        <v>58</v>
      </c>
      <c r="L240" s="272" t="s">
        <v>415</v>
      </c>
      <c r="M240" s="272" t="s">
        <v>415</v>
      </c>
      <c r="N240" s="242">
        <f t="shared" si="17"/>
        <v>-1808</v>
      </c>
      <c r="O240" s="242">
        <f t="shared" si="18"/>
        <v>-1808</v>
      </c>
      <c r="P240" s="242">
        <f t="shared" si="19"/>
        <v>1808</v>
      </c>
      <c r="Q240" s="242">
        <f t="shared" si="20"/>
        <v>1808</v>
      </c>
    </row>
    <row r="241" spans="1:17" x14ac:dyDescent="0.25">
      <c r="A241" s="340" t="s">
        <v>945</v>
      </c>
      <c r="B241" s="272" t="s">
        <v>944</v>
      </c>
      <c r="C241" s="242"/>
      <c r="D241" s="242">
        <v>3286</v>
      </c>
      <c r="E241" s="242">
        <v>3286</v>
      </c>
      <c r="F241" s="242">
        <v>6572</v>
      </c>
      <c r="G241" s="242"/>
      <c r="H241" s="242">
        <v>6572</v>
      </c>
      <c r="I241" s="272" t="s">
        <v>99</v>
      </c>
      <c r="J241" s="272" t="s">
        <v>12</v>
      </c>
      <c r="K241" s="272" t="s">
        <v>58</v>
      </c>
      <c r="L241" s="272" t="s">
        <v>415</v>
      </c>
      <c r="M241" s="272" t="s">
        <v>415</v>
      </c>
      <c r="N241" s="242">
        <f t="shared" si="17"/>
        <v>-6572</v>
      </c>
      <c r="O241" s="242">
        <f t="shared" si="18"/>
        <v>-3286</v>
      </c>
      <c r="P241" s="242">
        <f t="shared" si="19"/>
        <v>3286</v>
      </c>
      <c r="Q241" s="242">
        <f t="shared" si="20"/>
        <v>6572</v>
      </c>
    </row>
    <row r="242" spans="1:17" x14ac:dyDescent="0.25">
      <c r="A242" s="340" t="s">
        <v>943</v>
      </c>
      <c r="B242" s="272" t="s">
        <v>942</v>
      </c>
      <c r="C242" s="242"/>
      <c r="D242" s="242">
        <v>10208</v>
      </c>
      <c r="E242" s="242">
        <v>10208</v>
      </c>
      <c r="F242" s="242">
        <v>20417</v>
      </c>
      <c r="G242" s="242"/>
      <c r="H242" s="242">
        <v>20417</v>
      </c>
      <c r="I242" s="272" t="s">
        <v>99</v>
      </c>
      <c r="J242" s="272" t="s">
        <v>12</v>
      </c>
      <c r="K242" s="272" t="s">
        <v>58</v>
      </c>
      <c r="L242" s="272" t="s">
        <v>415</v>
      </c>
      <c r="M242" s="272" t="s">
        <v>415</v>
      </c>
      <c r="N242" s="242">
        <f t="shared" si="17"/>
        <v>-20417</v>
      </c>
      <c r="O242" s="242">
        <f t="shared" si="18"/>
        <v>-10208</v>
      </c>
      <c r="P242" s="242">
        <f t="shared" si="19"/>
        <v>10208</v>
      </c>
      <c r="Q242" s="242">
        <f t="shared" si="20"/>
        <v>20417</v>
      </c>
    </row>
    <row r="243" spans="1:17" x14ac:dyDescent="0.25">
      <c r="A243" s="340" t="s">
        <v>941</v>
      </c>
      <c r="B243" s="272" t="s">
        <v>940</v>
      </c>
      <c r="C243" s="242"/>
      <c r="D243" s="242">
        <v>23333</v>
      </c>
      <c r="E243" s="242">
        <v>23333</v>
      </c>
      <c r="F243" s="242">
        <v>46667</v>
      </c>
      <c r="G243" s="242"/>
      <c r="H243" s="242">
        <v>46667</v>
      </c>
      <c r="I243" s="272" t="s">
        <v>99</v>
      </c>
      <c r="J243" s="272" t="s">
        <v>12</v>
      </c>
      <c r="K243" s="272" t="s">
        <v>58</v>
      </c>
      <c r="L243" s="272" t="s">
        <v>415</v>
      </c>
      <c r="M243" s="272" t="s">
        <v>415</v>
      </c>
      <c r="N243" s="242">
        <f t="shared" si="17"/>
        <v>-46667</v>
      </c>
      <c r="O243" s="242">
        <f t="shared" si="18"/>
        <v>-23333</v>
      </c>
      <c r="P243" s="242">
        <f t="shared" si="19"/>
        <v>23333</v>
      </c>
      <c r="Q243" s="242">
        <f t="shared" si="20"/>
        <v>46667</v>
      </c>
    </row>
    <row r="244" spans="1:17" x14ac:dyDescent="0.25">
      <c r="A244" s="340" t="s">
        <v>1196</v>
      </c>
      <c r="B244" s="272" t="s">
        <v>1197</v>
      </c>
      <c r="C244" s="242">
        <v>0</v>
      </c>
      <c r="D244" s="242"/>
      <c r="E244" s="242"/>
      <c r="F244" s="242">
        <v>63292</v>
      </c>
      <c r="G244" s="242"/>
      <c r="H244" s="242">
        <v>63292</v>
      </c>
      <c r="I244" s="272" t="s">
        <v>99</v>
      </c>
      <c r="J244" s="272" t="s">
        <v>12</v>
      </c>
      <c r="K244" s="272" t="s">
        <v>58</v>
      </c>
      <c r="L244" s="272" t="s">
        <v>415</v>
      </c>
      <c r="M244" s="272"/>
      <c r="N244" s="242">
        <f t="shared" si="17"/>
        <v>-63292</v>
      </c>
      <c r="O244" s="242">
        <f t="shared" si="18"/>
        <v>0</v>
      </c>
      <c r="P244" s="242">
        <f t="shared" si="19"/>
        <v>0</v>
      </c>
      <c r="Q244" s="242">
        <f t="shared" si="20"/>
        <v>63292</v>
      </c>
    </row>
    <row r="245" spans="1:17" x14ac:dyDescent="0.25">
      <c r="A245" s="340" t="s">
        <v>1198</v>
      </c>
      <c r="B245" s="272" t="s">
        <v>1199</v>
      </c>
      <c r="C245" s="242">
        <v>0</v>
      </c>
      <c r="D245" s="242"/>
      <c r="E245" s="242"/>
      <c r="F245" s="242">
        <v>23333</v>
      </c>
      <c r="G245" s="242"/>
      <c r="H245" s="242">
        <v>23333</v>
      </c>
      <c r="I245" s="272" t="s">
        <v>99</v>
      </c>
      <c r="J245" s="272" t="s">
        <v>12</v>
      </c>
      <c r="K245" s="272" t="s">
        <v>58</v>
      </c>
      <c r="L245" s="272" t="s">
        <v>415</v>
      </c>
      <c r="M245" s="272"/>
      <c r="N245" s="242">
        <f t="shared" si="17"/>
        <v>-23333</v>
      </c>
      <c r="O245" s="242">
        <f t="shared" si="18"/>
        <v>0</v>
      </c>
      <c r="P245" s="242">
        <f t="shared" si="19"/>
        <v>0</v>
      </c>
      <c r="Q245" s="242">
        <f t="shared" si="20"/>
        <v>23333</v>
      </c>
    </row>
    <row r="246" spans="1:17" x14ac:dyDescent="0.25">
      <c r="A246" s="340" t="s">
        <v>939</v>
      </c>
      <c r="B246" s="272" t="s">
        <v>938</v>
      </c>
      <c r="C246" s="242"/>
      <c r="D246" s="242">
        <v>3167</v>
      </c>
      <c r="E246" s="242">
        <v>3167</v>
      </c>
      <c r="F246" s="242">
        <v>2850</v>
      </c>
      <c r="G246" s="242"/>
      <c r="H246" s="242">
        <v>2850</v>
      </c>
      <c r="I246" s="272" t="s">
        <v>99</v>
      </c>
      <c r="J246" s="272" t="s">
        <v>12</v>
      </c>
      <c r="K246" s="272" t="s">
        <v>58</v>
      </c>
      <c r="L246" s="272" t="s">
        <v>416</v>
      </c>
      <c r="M246" s="272" t="s">
        <v>416</v>
      </c>
      <c r="N246" s="242">
        <f t="shared" si="17"/>
        <v>-2850</v>
      </c>
      <c r="O246" s="242">
        <f t="shared" si="18"/>
        <v>-3167</v>
      </c>
      <c r="P246" s="242">
        <f t="shared" si="19"/>
        <v>3167</v>
      </c>
      <c r="Q246" s="242">
        <f t="shared" si="20"/>
        <v>2850</v>
      </c>
    </row>
    <row r="247" spans="1:17" x14ac:dyDescent="0.25">
      <c r="A247" s="340" t="s">
        <v>937</v>
      </c>
      <c r="B247" s="272" t="s">
        <v>936</v>
      </c>
      <c r="C247" s="242"/>
      <c r="D247" s="242">
        <v>36258</v>
      </c>
      <c r="E247" s="242">
        <v>36258</v>
      </c>
      <c r="F247" s="242">
        <v>36258</v>
      </c>
      <c r="G247" s="242"/>
      <c r="H247" s="242">
        <v>36258</v>
      </c>
      <c r="I247" s="272" t="s">
        <v>99</v>
      </c>
      <c r="J247" s="272" t="s">
        <v>12</v>
      </c>
      <c r="K247" s="272" t="s">
        <v>58</v>
      </c>
      <c r="L247" s="272" t="s">
        <v>416</v>
      </c>
      <c r="M247" s="272" t="s">
        <v>416</v>
      </c>
      <c r="N247" s="242">
        <f t="shared" si="17"/>
        <v>-36258</v>
      </c>
      <c r="O247" s="242">
        <f t="shared" si="18"/>
        <v>-36258</v>
      </c>
      <c r="P247" s="242">
        <f t="shared" si="19"/>
        <v>36258</v>
      </c>
      <c r="Q247" s="242">
        <f t="shared" si="20"/>
        <v>36258</v>
      </c>
    </row>
    <row r="248" spans="1:17" x14ac:dyDescent="0.25">
      <c r="A248" s="340" t="s">
        <v>935</v>
      </c>
      <c r="B248" s="272" t="s">
        <v>934</v>
      </c>
      <c r="C248" s="242"/>
      <c r="D248" s="242">
        <v>8333</v>
      </c>
      <c r="E248" s="242">
        <v>8333</v>
      </c>
      <c r="F248" s="242">
        <v>8333</v>
      </c>
      <c r="G248" s="242"/>
      <c r="H248" s="242">
        <v>8333</v>
      </c>
      <c r="I248" s="272" t="s">
        <v>99</v>
      </c>
      <c r="J248" s="272" t="s">
        <v>12</v>
      </c>
      <c r="K248" s="272" t="s">
        <v>58</v>
      </c>
      <c r="L248" s="272" t="s">
        <v>416</v>
      </c>
      <c r="M248" s="272" t="s">
        <v>416</v>
      </c>
      <c r="N248" s="242">
        <f t="shared" si="17"/>
        <v>-8333</v>
      </c>
      <c r="O248" s="242">
        <f t="shared" si="18"/>
        <v>-8333</v>
      </c>
      <c r="P248" s="242">
        <f t="shared" si="19"/>
        <v>8333</v>
      </c>
      <c r="Q248" s="242">
        <f t="shared" si="20"/>
        <v>8333</v>
      </c>
    </row>
    <row r="249" spans="1:17" x14ac:dyDescent="0.25">
      <c r="A249" s="340" t="s">
        <v>933</v>
      </c>
      <c r="B249" s="272" t="s">
        <v>932</v>
      </c>
      <c r="C249" s="242"/>
      <c r="D249" s="242">
        <v>633</v>
      </c>
      <c r="E249" s="242">
        <v>633</v>
      </c>
      <c r="F249" s="242">
        <v>633</v>
      </c>
      <c r="G249" s="242"/>
      <c r="H249" s="242">
        <v>633</v>
      </c>
      <c r="I249" s="272" t="s">
        <v>99</v>
      </c>
      <c r="J249" s="272" t="s">
        <v>12</v>
      </c>
      <c r="K249" s="272" t="s">
        <v>58</v>
      </c>
      <c r="L249" s="272" t="s">
        <v>416</v>
      </c>
      <c r="M249" s="272" t="s">
        <v>416</v>
      </c>
      <c r="N249" s="242">
        <f t="shared" si="17"/>
        <v>-633</v>
      </c>
      <c r="O249" s="242">
        <f t="shared" si="18"/>
        <v>-633</v>
      </c>
      <c r="P249" s="242">
        <f t="shared" si="19"/>
        <v>633</v>
      </c>
      <c r="Q249" s="242">
        <f t="shared" si="20"/>
        <v>633</v>
      </c>
    </row>
    <row r="250" spans="1:17" x14ac:dyDescent="0.25">
      <c r="A250" s="340" t="s">
        <v>931</v>
      </c>
      <c r="B250" s="272" t="s">
        <v>930</v>
      </c>
      <c r="C250" s="242"/>
      <c r="D250" s="242">
        <v>1784</v>
      </c>
      <c r="E250" s="242">
        <v>1784</v>
      </c>
      <c r="F250" s="242">
        <v>1784</v>
      </c>
      <c r="G250" s="242"/>
      <c r="H250" s="242">
        <v>1784</v>
      </c>
      <c r="I250" s="272" t="s">
        <v>99</v>
      </c>
      <c r="J250" s="272" t="s">
        <v>12</v>
      </c>
      <c r="K250" s="272" t="s">
        <v>58</v>
      </c>
      <c r="L250" s="272" t="s">
        <v>416</v>
      </c>
      <c r="M250" s="272" t="s">
        <v>416</v>
      </c>
      <c r="N250" s="242">
        <f t="shared" si="17"/>
        <v>-1784</v>
      </c>
      <c r="O250" s="242">
        <f t="shared" si="18"/>
        <v>-1784</v>
      </c>
      <c r="P250" s="242">
        <f t="shared" si="19"/>
        <v>1784</v>
      </c>
      <c r="Q250" s="242">
        <f t="shared" si="20"/>
        <v>1784</v>
      </c>
    </row>
    <row r="251" spans="1:17" x14ac:dyDescent="0.25">
      <c r="A251" s="340" t="s">
        <v>929</v>
      </c>
      <c r="B251" s="272" t="s">
        <v>928</v>
      </c>
      <c r="C251" s="242"/>
      <c r="D251" s="242">
        <v>1267</v>
      </c>
      <c r="E251" s="242">
        <v>1267</v>
      </c>
      <c r="F251" s="242">
        <v>1267</v>
      </c>
      <c r="G251" s="242"/>
      <c r="H251" s="242">
        <v>1267</v>
      </c>
      <c r="I251" s="272" t="s">
        <v>99</v>
      </c>
      <c r="J251" s="272" t="s">
        <v>12</v>
      </c>
      <c r="K251" s="272" t="s">
        <v>58</v>
      </c>
      <c r="L251" s="272" t="s">
        <v>416</v>
      </c>
      <c r="M251" s="272" t="s">
        <v>416</v>
      </c>
      <c r="N251" s="242">
        <f t="shared" si="17"/>
        <v>-1267</v>
      </c>
      <c r="O251" s="242">
        <f t="shared" si="18"/>
        <v>-1267</v>
      </c>
      <c r="P251" s="242">
        <f t="shared" si="19"/>
        <v>1267</v>
      </c>
      <c r="Q251" s="242">
        <f t="shared" si="20"/>
        <v>1267</v>
      </c>
    </row>
    <row r="252" spans="1:17" x14ac:dyDescent="0.25">
      <c r="A252" s="340" t="s">
        <v>927</v>
      </c>
      <c r="B252" s="272" t="s">
        <v>926</v>
      </c>
      <c r="C252" s="242"/>
      <c r="D252" s="242">
        <v>3167</v>
      </c>
      <c r="E252" s="242">
        <v>3167</v>
      </c>
      <c r="F252" s="242">
        <v>3167</v>
      </c>
      <c r="G252" s="242"/>
      <c r="H252" s="242">
        <v>3167</v>
      </c>
      <c r="I252" s="272" t="s">
        <v>99</v>
      </c>
      <c r="J252" s="272" t="s">
        <v>12</v>
      </c>
      <c r="K252" s="272" t="s">
        <v>58</v>
      </c>
      <c r="L252" s="272" t="s">
        <v>416</v>
      </c>
      <c r="M252" s="272" t="s">
        <v>416</v>
      </c>
      <c r="N252" s="242">
        <f t="shared" si="17"/>
        <v>-3167</v>
      </c>
      <c r="O252" s="242">
        <f t="shared" si="18"/>
        <v>-3167</v>
      </c>
      <c r="P252" s="242">
        <f t="shared" si="19"/>
        <v>3167</v>
      </c>
      <c r="Q252" s="242">
        <f t="shared" si="20"/>
        <v>3167</v>
      </c>
    </row>
    <row r="253" spans="1:17" x14ac:dyDescent="0.25">
      <c r="A253" s="340" t="s">
        <v>925</v>
      </c>
      <c r="B253" s="272" t="s">
        <v>924</v>
      </c>
      <c r="C253" s="242"/>
      <c r="D253" s="242">
        <v>7667</v>
      </c>
      <c r="E253" s="242">
        <v>7667</v>
      </c>
      <c r="F253" s="242">
        <v>7667</v>
      </c>
      <c r="G253" s="242"/>
      <c r="H253" s="242">
        <v>7667</v>
      </c>
      <c r="I253" s="272" t="s">
        <v>99</v>
      </c>
      <c r="J253" s="272" t="s">
        <v>12</v>
      </c>
      <c r="K253" s="272" t="s">
        <v>58</v>
      </c>
      <c r="L253" s="272" t="s">
        <v>417</v>
      </c>
      <c r="M253" s="272" t="s">
        <v>417</v>
      </c>
      <c r="N253" s="242">
        <f t="shared" si="17"/>
        <v>-7667</v>
      </c>
      <c r="O253" s="242">
        <f t="shared" si="18"/>
        <v>-7667</v>
      </c>
      <c r="P253" s="242">
        <f t="shared" si="19"/>
        <v>7667</v>
      </c>
      <c r="Q253" s="242">
        <f t="shared" si="20"/>
        <v>7667</v>
      </c>
    </row>
    <row r="254" spans="1:17" x14ac:dyDescent="0.25">
      <c r="A254" s="340" t="s">
        <v>923</v>
      </c>
      <c r="B254" s="272" t="s">
        <v>922</v>
      </c>
      <c r="C254" s="242"/>
      <c r="D254" s="242">
        <v>17444</v>
      </c>
      <c r="E254" s="242">
        <v>17444</v>
      </c>
      <c r="F254" s="242">
        <v>17444</v>
      </c>
      <c r="G254" s="242"/>
      <c r="H254" s="242">
        <v>17444</v>
      </c>
      <c r="I254" s="272" t="s">
        <v>99</v>
      </c>
      <c r="J254" s="272" t="s">
        <v>12</v>
      </c>
      <c r="K254" s="272" t="s">
        <v>58</v>
      </c>
      <c r="L254" s="272" t="s">
        <v>417</v>
      </c>
      <c r="M254" s="272" t="s">
        <v>417</v>
      </c>
      <c r="N254" s="242">
        <f t="shared" si="17"/>
        <v>-17444</v>
      </c>
      <c r="O254" s="242">
        <f t="shared" si="18"/>
        <v>-17444</v>
      </c>
      <c r="P254" s="242">
        <f t="shared" si="19"/>
        <v>17444</v>
      </c>
      <c r="Q254" s="242">
        <f t="shared" si="20"/>
        <v>17444</v>
      </c>
    </row>
    <row r="255" spans="1:17" x14ac:dyDescent="0.25">
      <c r="A255" s="340" t="s">
        <v>921</v>
      </c>
      <c r="B255" s="272" t="s">
        <v>920</v>
      </c>
      <c r="C255" s="242"/>
      <c r="D255" s="242">
        <v>17167</v>
      </c>
      <c r="E255" s="242">
        <v>17167</v>
      </c>
      <c r="F255" s="242">
        <v>17167</v>
      </c>
      <c r="G255" s="242"/>
      <c r="H255" s="242">
        <v>17167</v>
      </c>
      <c r="I255" s="272" t="s">
        <v>99</v>
      </c>
      <c r="J255" s="272" t="s">
        <v>12</v>
      </c>
      <c r="K255" s="272" t="s">
        <v>58</v>
      </c>
      <c r="L255" s="272" t="s">
        <v>417</v>
      </c>
      <c r="M255" s="272" t="s">
        <v>417</v>
      </c>
      <c r="N255" s="242">
        <f t="shared" si="17"/>
        <v>-17167</v>
      </c>
      <c r="O255" s="242">
        <f t="shared" si="18"/>
        <v>-17167</v>
      </c>
      <c r="P255" s="242">
        <f t="shared" si="19"/>
        <v>17167</v>
      </c>
      <c r="Q255" s="242">
        <f t="shared" si="20"/>
        <v>17167</v>
      </c>
    </row>
    <row r="256" spans="1:17" x14ac:dyDescent="0.25">
      <c r="A256" s="340" t="s">
        <v>919</v>
      </c>
      <c r="B256" s="272" t="s">
        <v>918</v>
      </c>
      <c r="C256" s="242"/>
      <c r="D256" s="242">
        <v>3333</v>
      </c>
      <c r="E256" s="242">
        <v>3333</v>
      </c>
      <c r="F256" s="242">
        <v>3333</v>
      </c>
      <c r="G256" s="242"/>
      <c r="H256" s="242">
        <v>3333</v>
      </c>
      <c r="I256" s="272" t="s">
        <v>99</v>
      </c>
      <c r="J256" s="272" t="s">
        <v>12</v>
      </c>
      <c r="K256" s="272" t="s">
        <v>58</v>
      </c>
      <c r="L256" s="272" t="s">
        <v>417</v>
      </c>
      <c r="M256" s="272" t="s">
        <v>417</v>
      </c>
      <c r="N256" s="242">
        <f t="shared" si="17"/>
        <v>-3333</v>
      </c>
      <c r="O256" s="242">
        <f t="shared" si="18"/>
        <v>-3333</v>
      </c>
      <c r="P256" s="242">
        <f t="shared" si="19"/>
        <v>3333</v>
      </c>
      <c r="Q256" s="242">
        <f t="shared" si="20"/>
        <v>3333</v>
      </c>
    </row>
    <row r="257" spans="1:17" x14ac:dyDescent="0.25">
      <c r="A257" s="340" t="s">
        <v>917</v>
      </c>
      <c r="B257" s="272" t="s">
        <v>916</v>
      </c>
      <c r="C257" s="242"/>
      <c r="D257" s="242">
        <v>25000</v>
      </c>
      <c r="E257" s="242">
        <v>25000</v>
      </c>
      <c r="F257" s="242">
        <v>25000</v>
      </c>
      <c r="G257" s="242"/>
      <c r="H257" s="242">
        <v>25000</v>
      </c>
      <c r="I257" s="272" t="s">
        <v>99</v>
      </c>
      <c r="J257" s="272" t="s">
        <v>12</v>
      </c>
      <c r="K257" s="272" t="s">
        <v>58</v>
      </c>
      <c r="L257" s="272" t="s">
        <v>417</v>
      </c>
      <c r="M257" s="272" t="s">
        <v>417</v>
      </c>
      <c r="N257" s="242">
        <f t="shared" si="17"/>
        <v>-25000</v>
      </c>
      <c r="O257" s="242">
        <f t="shared" si="18"/>
        <v>-25000</v>
      </c>
      <c r="P257" s="242">
        <f t="shared" si="19"/>
        <v>25000</v>
      </c>
      <c r="Q257" s="242">
        <f t="shared" si="20"/>
        <v>25000</v>
      </c>
    </row>
    <row r="258" spans="1:17" x14ac:dyDescent="0.25">
      <c r="A258" s="340" t="s">
        <v>915</v>
      </c>
      <c r="B258" s="272" t="s">
        <v>914</v>
      </c>
      <c r="C258" s="242"/>
      <c r="D258" s="242">
        <v>14000</v>
      </c>
      <c r="E258" s="242">
        <v>14000</v>
      </c>
      <c r="F258" s="242"/>
      <c r="G258" s="242">
        <v>0</v>
      </c>
      <c r="H258" s="242"/>
      <c r="I258" s="272" t="s">
        <v>99</v>
      </c>
      <c r="J258" s="272" t="s">
        <v>12</v>
      </c>
      <c r="K258" s="272" t="s">
        <v>58</v>
      </c>
      <c r="L258" s="272" t="s">
        <v>417</v>
      </c>
      <c r="M258" s="272" t="s">
        <v>417</v>
      </c>
      <c r="N258" s="242">
        <f t="shared" si="17"/>
        <v>0</v>
      </c>
      <c r="O258" s="242">
        <f t="shared" si="18"/>
        <v>-14000</v>
      </c>
      <c r="P258" s="242">
        <f t="shared" si="19"/>
        <v>14000</v>
      </c>
      <c r="Q258" s="242">
        <f t="shared" si="20"/>
        <v>0</v>
      </c>
    </row>
    <row r="259" spans="1:17" x14ac:dyDescent="0.25">
      <c r="A259" s="340" t="s">
        <v>913</v>
      </c>
      <c r="B259" s="272" t="s">
        <v>912</v>
      </c>
      <c r="C259" s="242"/>
      <c r="D259" s="242">
        <v>105833</v>
      </c>
      <c r="E259" s="242">
        <v>105833</v>
      </c>
      <c r="F259" s="242">
        <v>105833</v>
      </c>
      <c r="G259" s="242"/>
      <c r="H259" s="242">
        <v>105833</v>
      </c>
      <c r="I259" s="272" t="s">
        <v>99</v>
      </c>
      <c r="J259" s="272" t="s">
        <v>12</v>
      </c>
      <c r="K259" s="272" t="s">
        <v>58</v>
      </c>
      <c r="L259" s="272" t="s">
        <v>417</v>
      </c>
      <c r="M259" s="272" t="s">
        <v>417</v>
      </c>
      <c r="N259" s="242">
        <f t="shared" si="17"/>
        <v>-105833</v>
      </c>
      <c r="O259" s="242">
        <f t="shared" si="18"/>
        <v>-105833</v>
      </c>
      <c r="P259" s="242">
        <f t="shared" si="19"/>
        <v>105833</v>
      </c>
      <c r="Q259" s="242">
        <f t="shared" si="20"/>
        <v>105833</v>
      </c>
    </row>
    <row r="260" spans="1:17" x14ac:dyDescent="0.25">
      <c r="A260" s="340" t="s">
        <v>911</v>
      </c>
      <c r="B260" s="272" t="s">
        <v>910</v>
      </c>
      <c r="C260" s="242"/>
      <c r="D260" s="242">
        <v>778</v>
      </c>
      <c r="E260" s="242">
        <v>778</v>
      </c>
      <c r="F260" s="242">
        <v>778</v>
      </c>
      <c r="G260" s="242"/>
      <c r="H260" s="242">
        <v>778</v>
      </c>
      <c r="I260" s="272" t="s">
        <v>99</v>
      </c>
      <c r="J260" s="272" t="s">
        <v>12</v>
      </c>
      <c r="K260" s="272" t="s">
        <v>58</v>
      </c>
      <c r="L260" s="272" t="s">
        <v>417</v>
      </c>
      <c r="M260" s="272" t="s">
        <v>417</v>
      </c>
      <c r="N260" s="242">
        <f t="shared" si="17"/>
        <v>-778</v>
      </c>
      <c r="O260" s="242">
        <f t="shared" si="18"/>
        <v>-778</v>
      </c>
      <c r="P260" s="242">
        <f t="shared" si="19"/>
        <v>778</v>
      </c>
      <c r="Q260" s="242">
        <f t="shared" si="20"/>
        <v>778</v>
      </c>
    </row>
    <row r="261" spans="1:17" x14ac:dyDescent="0.25">
      <c r="A261" s="340" t="s">
        <v>909</v>
      </c>
      <c r="B261" s="272" t="s">
        <v>908</v>
      </c>
      <c r="C261" s="242"/>
      <c r="D261" s="242">
        <v>111840</v>
      </c>
      <c r="E261" s="242">
        <v>111840</v>
      </c>
      <c r="F261" s="242">
        <v>111840</v>
      </c>
      <c r="G261" s="242"/>
      <c r="H261" s="242">
        <v>111840</v>
      </c>
      <c r="I261" s="272" t="s">
        <v>99</v>
      </c>
      <c r="J261" s="272" t="s">
        <v>12</v>
      </c>
      <c r="K261" s="272" t="s">
        <v>58</v>
      </c>
      <c r="L261" s="272" t="s">
        <v>417</v>
      </c>
      <c r="M261" s="272" t="s">
        <v>417</v>
      </c>
      <c r="N261" s="242">
        <f t="shared" si="17"/>
        <v>-111840</v>
      </c>
      <c r="O261" s="242">
        <f t="shared" si="18"/>
        <v>-111840</v>
      </c>
      <c r="P261" s="242">
        <f t="shared" si="19"/>
        <v>111840</v>
      </c>
      <c r="Q261" s="242">
        <f t="shared" si="20"/>
        <v>111840</v>
      </c>
    </row>
    <row r="262" spans="1:17" x14ac:dyDescent="0.25">
      <c r="A262" s="340" t="s">
        <v>212</v>
      </c>
      <c r="B262" s="272" t="s">
        <v>213</v>
      </c>
      <c r="C262" s="242"/>
      <c r="D262" s="242">
        <v>27720</v>
      </c>
      <c r="E262" s="242"/>
      <c r="F262" s="242"/>
      <c r="G262" s="242"/>
      <c r="H262" s="242">
        <v>27720</v>
      </c>
      <c r="I262" s="272" t="s">
        <v>99</v>
      </c>
      <c r="J262" s="272" t="s">
        <v>12</v>
      </c>
      <c r="K262" s="272" t="s">
        <v>81</v>
      </c>
      <c r="L262" s="272" t="s">
        <v>44</v>
      </c>
      <c r="M262" s="272" t="s">
        <v>44</v>
      </c>
      <c r="N262" s="242">
        <f t="shared" si="17"/>
        <v>-27720</v>
      </c>
      <c r="O262" s="242">
        <f t="shared" si="18"/>
        <v>-27720</v>
      </c>
      <c r="P262" s="242">
        <f t="shared" si="19"/>
        <v>0</v>
      </c>
      <c r="Q262" s="242">
        <f t="shared" si="20"/>
        <v>0</v>
      </c>
    </row>
    <row r="263" spans="1:17" x14ac:dyDescent="0.25">
      <c r="A263" s="340" t="s">
        <v>214</v>
      </c>
      <c r="B263" s="272" t="s">
        <v>215</v>
      </c>
      <c r="C263" s="242"/>
      <c r="D263" s="242">
        <v>39930</v>
      </c>
      <c r="E263" s="242"/>
      <c r="F263" s="242"/>
      <c r="G263" s="242"/>
      <c r="H263" s="242">
        <v>39930</v>
      </c>
      <c r="I263" s="272" t="s">
        <v>99</v>
      </c>
      <c r="J263" s="272" t="s">
        <v>12</v>
      </c>
      <c r="K263" s="272" t="s">
        <v>81</v>
      </c>
      <c r="L263" s="272" t="s">
        <v>44</v>
      </c>
      <c r="M263" s="272" t="s">
        <v>44</v>
      </c>
      <c r="N263" s="242">
        <f t="shared" si="17"/>
        <v>-39930</v>
      </c>
      <c r="O263" s="242">
        <f t="shared" si="18"/>
        <v>-39930</v>
      </c>
      <c r="P263" s="242">
        <f t="shared" si="19"/>
        <v>0</v>
      </c>
      <c r="Q263" s="242">
        <f t="shared" si="20"/>
        <v>0</v>
      </c>
    </row>
    <row r="264" spans="1:17" x14ac:dyDescent="0.25">
      <c r="A264" s="340" t="s">
        <v>216</v>
      </c>
      <c r="B264" s="272" t="s">
        <v>217</v>
      </c>
      <c r="C264" s="242"/>
      <c r="D264" s="242">
        <v>43080</v>
      </c>
      <c r="E264" s="242"/>
      <c r="F264" s="242"/>
      <c r="G264" s="242"/>
      <c r="H264" s="242">
        <v>43080</v>
      </c>
      <c r="I264" s="272" t="s">
        <v>99</v>
      </c>
      <c r="J264" s="272" t="s">
        <v>12</v>
      </c>
      <c r="K264" s="272" t="s">
        <v>81</v>
      </c>
      <c r="L264" s="272" t="s">
        <v>44</v>
      </c>
      <c r="M264" s="272" t="s">
        <v>44</v>
      </c>
      <c r="N264" s="242">
        <f t="shared" si="17"/>
        <v>-43080</v>
      </c>
      <c r="O264" s="242">
        <f t="shared" si="18"/>
        <v>-43080</v>
      </c>
      <c r="P264" s="242">
        <f t="shared" si="19"/>
        <v>0</v>
      </c>
      <c r="Q264" s="242">
        <f t="shared" si="20"/>
        <v>0</v>
      </c>
    </row>
    <row r="265" spans="1:17" x14ac:dyDescent="0.25">
      <c r="A265" s="340" t="s">
        <v>218</v>
      </c>
      <c r="B265" s="272" t="s">
        <v>219</v>
      </c>
      <c r="C265" s="242"/>
      <c r="D265" s="242">
        <v>74900</v>
      </c>
      <c r="E265" s="242"/>
      <c r="F265" s="242"/>
      <c r="G265" s="242"/>
      <c r="H265" s="242">
        <v>74900</v>
      </c>
      <c r="I265" s="272" t="s">
        <v>99</v>
      </c>
      <c r="J265" s="272" t="s">
        <v>12</v>
      </c>
      <c r="K265" s="272" t="s">
        <v>81</v>
      </c>
      <c r="L265" s="272" t="s">
        <v>44</v>
      </c>
      <c r="M265" s="272" t="s">
        <v>44</v>
      </c>
      <c r="N265" s="242">
        <f t="shared" si="17"/>
        <v>-74900</v>
      </c>
      <c r="O265" s="242">
        <f t="shared" si="18"/>
        <v>-74900</v>
      </c>
      <c r="P265" s="242">
        <f t="shared" si="19"/>
        <v>0</v>
      </c>
      <c r="Q265" s="242">
        <f t="shared" si="20"/>
        <v>0</v>
      </c>
    </row>
    <row r="266" spans="1:17" x14ac:dyDescent="0.25">
      <c r="A266" s="340" t="s">
        <v>220</v>
      </c>
      <c r="B266" s="272" t="s">
        <v>221</v>
      </c>
      <c r="C266" s="242"/>
      <c r="D266" s="242">
        <v>45000</v>
      </c>
      <c r="E266" s="242"/>
      <c r="F266" s="242"/>
      <c r="G266" s="242"/>
      <c r="H266" s="242">
        <v>45000</v>
      </c>
      <c r="I266" s="272" t="s">
        <v>99</v>
      </c>
      <c r="J266" s="272" t="s">
        <v>12</v>
      </c>
      <c r="K266" s="272" t="s">
        <v>81</v>
      </c>
      <c r="L266" s="272" t="s">
        <v>44</v>
      </c>
      <c r="M266" s="272" t="s">
        <v>44</v>
      </c>
      <c r="N266" s="242">
        <f t="shared" si="17"/>
        <v>-45000</v>
      </c>
      <c r="O266" s="242">
        <f t="shared" si="18"/>
        <v>-45000</v>
      </c>
      <c r="P266" s="242">
        <f t="shared" si="19"/>
        <v>0</v>
      </c>
      <c r="Q266" s="242">
        <f t="shared" si="20"/>
        <v>0</v>
      </c>
    </row>
    <row r="267" spans="1:17" x14ac:dyDescent="0.25">
      <c r="A267" s="340" t="s">
        <v>222</v>
      </c>
      <c r="B267" s="272" t="s">
        <v>223</v>
      </c>
      <c r="C267" s="242"/>
      <c r="D267" s="242">
        <v>126210</v>
      </c>
      <c r="E267" s="242"/>
      <c r="F267" s="242"/>
      <c r="G267" s="242"/>
      <c r="H267" s="242">
        <v>126210</v>
      </c>
      <c r="I267" s="272" t="s">
        <v>99</v>
      </c>
      <c r="J267" s="272" t="s">
        <v>12</v>
      </c>
      <c r="K267" s="272" t="s">
        <v>81</v>
      </c>
      <c r="L267" s="272" t="s">
        <v>44</v>
      </c>
      <c r="M267" s="272" t="s">
        <v>44</v>
      </c>
      <c r="N267" s="242">
        <f t="shared" ref="N267:N330" si="21">ROUND((G267-H267),0)</f>
        <v>-126210</v>
      </c>
      <c r="O267" s="242">
        <f t="shared" ref="O267:O330" si="22">ROUND((C267-D267),0)</f>
        <v>-126210</v>
      </c>
      <c r="P267" s="242">
        <f t="shared" ref="P267:P330" si="23">ROUND(E267,0)</f>
        <v>0</v>
      </c>
      <c r="Q267" s="242">
        <f t="shared" ref="Q267:Q330" si="24">ROUND(F267,0)</f>
        <v>0</v>
      </c>
    </row>
    <row r="268" spans="1:17" x14ac:dyDescent="0.25">
      <c r="A268" s="340" t="s">
        <v>224</v>
      </c>
      <c r="B268" s="272" t="s">
        <v>225</v>
      </c>
      <c r="C268" s="242"/>
      <c r="D268" s="242">
        <v>55110</v>
      </c>
      <c r="E268" s="242"/>
      <c r="F268" s="242"/>
      <c r="G268" s="242"/>
      <c r="H268" s="242">
        <v>55110</v>
      </c>
      <c r="I268" s="272" t="s">
        <v>99</v>
      </c>
      <c r="J268" s="272" t="s">
        <v>12</v>
      </c>
      <c r="K268" s="272" t="s">
        <v>81</v>
      </c>
      <c r="L268" s="272" t="s">
        <v>44</v>
      </c>
      <c r="M268" s="272" t="s">
        <v>44</v>
      </c>
      <c r="N268" s="242">
        <f t="shared" si="21"/>
        <v>-55110</v>
      </c>
      <c r="O268" s="242">
        <f t="shared" si="22"/>
        <v>-55110</v>
      </c>
      <c r="P268" s="242">
        <f t="shared" si="23"/>
        <v>0</v>
      </c>
      <c r="Q268" s="242">
        <f t="shared" si="24"/>
        <v>0</v>
      </c>
    </row>
    <row r="269" spans="1:17" x14ac:dyDescent="0.25">
      <c r="A269" s="340" t="s">
        <v>226</v>
      </c>
      <c r="B269" s="272" t="s">
        <v>227</v>
      </c>
      <c r="C269" s="242"/>
      <c r="D269" s="242">
        <v>107205</v>
      </c>
      <c r="E269" s="242"/>
      <c r="F269" s="242"/>
      <c r="G269" s="242"/>
      <c r="H269" s="242">
        <v>107205</v>
      </c>
      <c r="I269" s="272" t="s">
        <v>99</v>
      </c>
      <c r="J269" s="272" t="s">
        <v>12</v>
      </c>
      <c r="K269" s="272" t="s">
        <v>81</v>
      </c>
      <c r="L269" s="272" t="s">
        <v>44</v>
      </c>
      <c r="M269" s="272" t="s">
        <v>44</v>
      </c>
      <c r="N269" s="242">
        <f t="shared" si="21"/>
        <v>-107205</v>
      </c>
      <c r="O269" s="242">
        <f t="shared" si="22"/>
        <v>-107205</v>
      </c>
      <c r="P269" s="242">
        <f t="shared" si="23"/>
        <v>0</v>
      </c>
      <c r="Q269" s="242">
        <f t="shared" si="24"/>
        <v>0</v>
      </c>
    </row>
    <row r="270" spans="1:17" x14ac:dyDescent="0.25">
      <c r="A270" s="340" t="s">
        <v>228</v>
      </c>
      <c r="B270" s="272" t="s">
        <v>229</v>
      </c>
      <c r="C270" s="242"/>
      <c r="D270" s="242">
        <v>23100</v>
      </c>
      <c r="E270" s="242"/>
      <c r="F270" s="242"/>
      <c r="G270" s="242"/>
      <c r="H270" s="242">
        <v>23100</v>
      </c>
      <c r="I270" s="272" t="s">
        <v>99</v>
      </c>
      <c r="J270" s="272" t="s">
        <v>12</v>
      </c>
      <c r="K270" s="272" t="s">
        <v>81</v>
      </c>
      <c r="L270" s="272" t="s">
        <v>44</v>
      </c>
      <c r="M270" s="272" t="s">
        <v>44</v>
      </c>
      <c r="N270" s="242">
        <f t="shared" si="21"/>
        <v>-23100</v>
      </c>
      <c r="O270" s="242">
        <f t="shared" si="22"/>
        <v>-23100</v>
      </c>
      <c r="P270" s="242">
        <f t="shared" si="23"/>
        <v>0</v>
      </c>
      <c r="Q270" s="242">
        <f t="shared" si="24"/>
        <v>0</v>
      </c>
    </row>
    <row r="271" spans="1:17" x14ac:dyDescent="0.25">
      <c r="A271" s="340" t="s">
        <v>230</v>
      </c>
      <c r="B271" s="272" t="s">
        <v>231</v>
      </c>
      <c r="C271" s="242"/>
      <c r="D271" s="242">
        <v>43080</v>
      </c>
      <c r="E271" s="242"/>
      <c r="F271" s="242"/>
      <c r="G271" s="242"/>
      <c r="H271" s="242">
        <v>43080</v>
      </c>
      <c r="I271" s="272" t="s">
        <v>99</v>
      </c>
      <c r="J271" s="272" t="s">
        <v>12</v>
      </c>
      <c r="K271" s="272" t="s">
        <v>81</v>
      </c>
      <c r="L271" s="272" t="s">
        <v>44</v>
      </c>
      <c r="M271" s="272" t="s">
        <v>44</v>
      </c>
      <c r="N271" s="242">
        <f t="shared" si="21"/>
        <v>-43080</v>
      </c>
      <c r="O271" s="242">
        <f t="shared" si="22"/>
        <v>-43080</v>
      </c>
      <c r="P271" s="242">
        <f t="shared" si="23"/>
        <v>0</v>
      </c>
      <c r="Q271" s="242">
        <f t="shared" si="24"/>
        <v>0</v>
      </c>
    </row>
    <row r="272" spans="1:17" x14ac:dyDescent="0.25">
      <c r="A272" s="340" t="s">
        <v>232</v>
      </c>
      <c r="B272" s="272" t="s">
        <v>233</v>
      </c>
      <c r="C272" s="242"/>
      <c r="D272" s="242">
        <v>32450</v>
      </c>
      <c r="E272" s="242"/>
      <c r="F272" s="242"/>
      <c r="G272" s="242"/>
      <c r="H272" s="242">
        <v>32450</v>
      </c>
      <c r="I272" s="272" t="s">
        <v>99</v>
      </c>
      <c r="J272" s="272" t="s">
        <v>12</v>
      </c>
      <c r="K272" s="272" t="s">
        <v>81</v>
      </c>
      <c r="L272" s="272" t="s">
        <v>44</v>
      </c>
      <c r="M272" s="272" t="s">
        <v>44</v>
      </c>
      <c r="N272" s="242">
        <f t="shared" si="21"/>
        <v>-32450</v>
      </c>
      <c r="O272" s="242">
        <f t="shared" si="22"/>
        <v>-32450</v>
      </c>
      <c r="P272" s="242">
        <f t="shared" si="23"/>
        <v>0</v>
      </c>
      <c r="Q272" s="242">
        <f t="shared" si="24"/>
        <v>0</v>
      </c>
    </row>
    <row r="273" spans="1:17" x14ac:dyDescent="0.25">
      <c r="A273" s="340" t="s">
        <v>234</v>
      </c>
      <c r="B273" s="272" t="s">
        <v>235</v>
      </c>
      <c r="C273" s="242"/>
      <c r="D273" s="242">
        <v>81100</v>
      </c>
      <c r="E273" s="242"/>
      <c r="F273" s="242"/>
      <c r="G273" s="242"/>
      <c r="H273" s="242">
        <v>81100</v>
      </c>
      <c r="I273" s="272" t="s">
        <v>99</v>
      </c>
      <c r="J273" s="272" t="s">
        <v>12</v>
      </c>
      <c r="K273" s="272" t="s">
        <v>81</v>
      </c>
      <c r="L273" s="272" t="s">
        <v>44</v>
      </c>
      <c r="M273" s="272" t="s">
        <v>44</v>
      </c>
      <c r="N273" s="242">
        <f t="shared" si="21"/>
        <v>-81100</v>
      </c>
      <c r="O273" s="242">
        <f t="shared" si="22"/>
        <v>-81100</v>
      </c>
      <c r="P273" s="242">
        <f t="shared" si="23"/>
        <v>0</v>
      </c>
      <c r="Q273" s="242">
        <f t="shared" si="24"/>
        <v>0</v>
      </c>
    </row>
    <row r="274" spans="1:17" x14ac:dyDescent="0.25">
      <c r="A274" s="340" t="s">
        <v>236</v>
      </c>
      <c r="B274" s="272" t="s">
        <v>237</v>
      </c>
      <c r="C274" s="242"/>
      <c r="D274" s="242">
        <v>118800</v>
      </c>
      <c r="E274" s="242"/>
      <c r="F274" s="242"/>
      <c r="G274" s="242"/>
      <c r="H274" s="242">
        <v>118800</v>
      </c>
      <c r="I274" s="272" t="s">
        <v>99</v>
      </c>
      <c r="J274" s="272" t="s">
        <v>12</v>
      </c>
      <c r="K274" s="272" t="s">
        <v>81</v>
      </c>
      <c r="L274" s="272" t="s">
        <v>44</v>
      </c>
      <c r="M274" s="272" t="s">
        <v>44</v>
      </c>
      <c r="N274" s="242">
        <f t="shared" si="21"/>
        <v>-118800</v>
      </c>
      <c r="O274" s="242">
        <f t="shared" si="22"/>
        <v>-118800</v>
      </c>
      <c r="P274" s="242">
        <f t="shared" si="23"/>
        <v>0</v>
      </c>
      <c r="Q274" s="242">
        <f t="shared" si="24"/>
        <v>0</v>
      </c>
    </row>
    <row r="275" spans="1:17" x14ac:dyDescent="0.25">
      <c r="A275" s="340" t="s">
        <v>238</v>
      </c>
      <c r="B275" s="272" t="s">
        <v>239</v>
      </c>
      <c r="C275" s="242"/>
      <c r="D275" s="242">
        <v>113200</v>
      </c>
      <c r="E275" s="242"/>
      <c r="F275" s="242"/>
      <c r="G275" s="242"/>
      <c r="H275" s="242">
        <v>113200</v>
      </c>
      <c r="I275" s="272" t="s">
        <v>99</v>
      </c>
      <c r="J275" s="272" t="s">
        <v>12</v>
      </c>
      <c r="K275" s="272" t="s">
        <v>81</v>
      </c>
      <c r="L275" s="272" t="s">
        <v>44</v>
      </c>
      <c r="M275" s="272" t="s">
        <v>44</v>
      </c>
      <c r="N275" s="242">
        <f t="shared" si="21"/>
        <v>-113200</v>
      </c>
      <c r="O275" s="242">
        <f t="shared" si="22"/>
        <v>-113200</v>
      </c>
      <c r="P275" s="242">
        <f t="shared" si="23"/>
        <v>0</v>
      </c>
      <c r="Q275" s="242">
        <f t="shared" si="24"/>
        <v>0</v>
      </c>
    </row>
    <row r="276" spans="1:17" x14ac:dyDescent="0.25">
      <c r="A276" s="340" t="s">
        <v>240</v>
      </c>
      <c r="B276" s="272" t="s">
        <v>241</v>
      </c>
      <c r="C276" s="242"/>
      <c r="D276" s="242">
        <v>59521</v>
      </c>
      <c r="E276" s="242"/>
      <c r="F276" s="242"/>
      <c r="G276" s="242"/>
      <c r="H276" s="242">
        <v>59521</v>
      </c>
      <c r="I276" s="272" t="s">
        <v>99</v>
      </c>
      <c r="J276" s="272" t="s">
        <v>12</v>
      </c>
      <c r="K276" s="272" t="s">
        <v>81</v>
      </c>
      <c r="L276" s="272" t="s">
        <v>44</v>
      </c>
      <c r="M276" s="272" t="s">
        <v>44</v>
      </c>
      <c r="N276" s="242">
        <f t="shared" si="21"/>
        <v>-59521</v>
      </c>
      <c r="O276" s="242">
        <f t="shared" si="22"/>
        <v>-59521</v>
      </c>
      <c r="P276" s="242">
        <f t="shared" si="23"/>
        <v>0</v>
      </c>
      <c r="Q276" s="242">
        <f t="shared" si="24"/>
        <v>0</v>
      </c>
    </row>
    <row r="277" spans="1:17" x14ac:dyDescent="0.25">
      <c r="A277" s="340" t="s">
        <v>242</v>
      </c>
      <c r="B277" s="272" t="s">
        <v>243</v>
      </c>
      <c r="C277" s="242"/>
      <c r="D277" s="242">
        <v>141600</v>
      </c>
      <c r="E277" s="242"/>
      <c r="F277" s="242"/>
      <c r="G277" s="242"/>
      <c r="H277" s="242">
        <v>141600</v>
      </c>
      <c r="I277" s="272" t="s">
        <v>99</v>
      </c>
      <c r="J277" s="272" t="s">
        <v>12</v>
      </c>
      <c r="K277" s="272" t="s">
        <v>81</v>
      </c>
      <c r="L277" s="272" t="s">
        <v>44</v>
      </c>
      <c r="M277" s="272" t="s">
        <v>44</v>
      </c>
      <c r="N277" s="242">
        <f t="shared" si="21"/>
        <v>-141600</v>
      </c>
      <c r="O277" s="242">
        <f t="shared" si="22"/>
        <v>-141600</v>
      </c>
      <c r="P277" s="242">
        <f t="shared" si="23"/>
        <v>0</v>
      </c>
      <c r="Q277" s="242">
        <f t="shared" si="24"/>
        <v>0</v>
      </c>
    </row>
    <row r="278" spans="1:17" x14ac:dyDescent="0.25">
      <c r="A278" s="340" t="s">
        <v>244</v>
      </c>
      <c r="B278" s="272" t="s">
        <v>245</v>
      </c>
      <c r="C278" s="242"/>
      <c r="D278" s="242">
        <v>24750</v>
      </c>
      <c r="E278" s="242"/>
      <c r="F278" s="242"/>
      <c r="G278" s="242"/>
      <c r="H278" s="242">
        <v>24750</v>
      </c>
      <c r="I278" s="272" t="s">
        <v>99</v>
      </c>
      <c r="J278" s="272" t="s">
        <v>12</v>
      </c>
      <c r="K278" s="272" t="s">
        <v>81</v>
      </c>
      <c r="L278" s="272" t="s">
        <v>44</v>
      </c>
      <c r="M278" s="272" t="s">
        <v>44</v>
      </c>
      <c r="N278" s="242">
        <f t="shared" si="21"/>
        <v>-24750</v>
      </c>
      <c r="O278" s="242">
        <f t="shared" si="22"/>
        <v>-24750</v>
      </c>
      <c r="P278" s="242">
        <f t="shared" si="23"/>
        <v>0</v>
      </c>
      <c r="Q278" s="242">
        <f t="shared" si="24"/>
        <v>0</v>
      </c>
    </row>
    <row r="279" spans="1:17" x14ac:dyDescent="0.25">
      <c r="A279" s="340" t="s">
        <v>246</v>
      </c>
      <c r="B279" s="272" t="s">
        <v>247</v>
      </c>
      <c r="C279" s="242"/>
      <c r="D279" s="242">
        <v>17930</v>
      </c>
      <c r="E279" s="242"/>
      <c r="F279" s="242"/>
      <c r="G279" s="242"/>
      <c r="H279" s="242">
        <v>17930</v>
      </c>
      <c r="I279" s="272" t="s">
        <v>99</v>
      </c>
      <c r="J279" s="272" t="s">
        <v>12</v>
      </c>
      <c r="K279" s="272" t="s">
        <v>81</v>
      </c>
      <c r="L279" s="272" t="s">
        <v>44</v>
      </c>
      <c r="M279" s="272" t="s">
        <v>44</v>
      </c>
      <c r="N279" s="242">
        <f t="shared" si="21"/>
        <v>-17930</v>
      </c>
      <c r="O279" s="242">
        <f t="shared" si="22"/>
        <v>-17930</v>
      </c>
      <c r="P279" s="242">
        <f t="shared" si="23"/>
        <v>0</v>
      </c>
      <c r="Q279" s="242">
        <f t="shared" si="24"/>
        <v>0</v>
      </c>
    </row>
    <row r="280" spans="1:17" x14ac:dyDescent="0.25">
      <c r="A280" s="340" t="s">
        <v>248</v>
      </c>
      <c r="B280" s="272" t="s">
        <v>249</v>
      </c>
      <c r="C280" s="242"/>
      <c r="D280" s="242">
        <v>15840</v>
      </c>
      <c r="E280" s="242"/>
      <c r="F280" s="242"/>
      <c r="G280" s="242"/>
      <c r="H280" s="242">
        <v>15840</v>
      </c>
      <c r="I280" s="272" t="s">
        <v>99</v>
      </c>
      <c r="J280" s="272" t="s">
        <v>12</v>
      </c>
      <c r="K280" s="272" t="s">
        <v>81</v>
      </c>
      <c r="L280" s="272" t="s">
        <v>44</v>
      </c>
      <c r="M280" s="272" t="s">
        <v>44</v>
      </c>
      <c r="N280" s="242">
        <f t="shared" si="21"/>
        <v>-15840</v>
      </c>
      <c r="O280" s="242">
        <f t="shared" si="22"/>
        <v>-15840</v>
      </c>
      <c r="P280" s="242">
        <f t="shared" si="23"/>
        <v>0</v>
      </c>
      <c r="Q280" s="242">
        <f t="shared" si="24"/>
        <v>0</v>
      </c>
    </row>
    <row r="281" spans="1:17" x14ac:dyDescent="0.25">
      <c r="A281" s="340" t="s">
        <v>250</v>
      </c>
      <c r="B281" s="272" t="s">
        <v>251</v>
      </c>
      <c r="C281" s="242"/>
      <c r="D281" s="242">
        <v>24750</v>
      </c>
      <c r="E281" s="242"/>
      <c r="F281" s="242"/>
      <c r="G281" s="242"/>
      <c r="H281" s="242">
        <v>24750</v>
      </c>
      <c r="I281" s="272" t="s">
        <v>99</v>
      </c>
      <c r="J281" s="272" t="s">
        <v>12</v>
      </c>
      <c r="K281" s="272" t="s">
        <v>81</v>
      </c>
      <c r="L281" s="272" t="s">
        <v>44</v>
      </c>
      <c r="M281" s="272" t="s">
        <v>44</v>
      </c>
      <c r="N281" s="242">
        <f t="shared" si="21"/>
        <v>-24750</v>
      </c>
      <c r="O281" s="242">
        <f t="shared" si="22"/>
        <v>-24750</v>
      </c>
      <c r="P281" s="242">
        <f t="shared" si="23"/>
        <v>0</v>
      </c>
      <c r="Q281" s="242">
        <f t="shared" si="24"/>
        <v>0</v>
      </c>
    </row>
    <row r="282" spans="1:17" x14ac:dyDescent="0.25">
      <c r="A282" s="340" t="s">
        <v>252</v>
      </c>
      <c r="B282" s="272" t="s">
        <v>253</v>
      </c>
      <c r="C282" s="242"/>
      <c r="D282" s="242">
        <v>40480</v>
      </c>
      <c r="E282" s="242"/>
      <c r="F282" s="242"/>
      <c r="G282" s="242"/>
      <c r="H282" s="242">
        <v>40480</v>
      </c>
      <c r="I282" s="272" t="s">
        <v>99</v>
      </c>
      <c r="J282" s="272" t="s">
        <v>12</v>
      </c>
      <c r="K282" s="272" t="s">
        <v>81</v>
      </c>
      <c r="L282" s="272" t="s">
        <v>44</v>
      </c>
      <c r="M282" s="272" t="s">
        <v>44</v>
      </c>
      <c r="N282" s="242">
        <f t="shared" si="21"/>
        <v>-40480</v>
      </c>
      <c r="O282" s="242">
        <f t="shared" si="22"/>
        <v>-40480</v>
      </c>
      <c r="P282" s="242">
        <f t="shared" si="23"/>
        <v>0</v>
      </c>
      <c r="Q282" s="242">
        <f t="shared" si="24"/>
        <v>0</v>
      </c>
    </row>
    <row r="283" spans="1:17" x14ac:dyDescent="0.25">
      <c r="A283" s="340" t="s">
        <v>254</v>
      </c>
      <c r="B283" s="272" t="s">
        <v>255</v>
      </c>
      <c r="C283" s="242"/>
      <c r="D283" s="242">
        <v>26310</v>
      </c>
      <c r="E283" s="242"/>
      <c r="F283" s="242"/>
      <c r="G283" s="242"/>
      <c r="H283" s="242">
        <v>26310</v>
      </c>
      <c r="I283" s="272" t="s">
        <v>99</v>
      </c>
      <c r="J283" s="272" t="s">
        <v>12</v>
      </c>
      <c r="K283" s="272" t="s">
        <v>81</v>
      </c>
      <c r="L283" s="272" t="s">
        <v>44</v>
      </c>
      <c r="M283" s="272" t="s">
        <v>44</v>
      </c>
      <c r="N283" s="242">
        <f t="shared" si="21"/>
        <v>-26310</v>
      </c>
      <c r="O283" s="242">
        <f t="shared" si="22"/>
        <v>-26310</v>
      </c>
      <c r="P283" s="242">
        <f t="shared" si="23"/>
        <v>0</v>
      </c>
      <c r="Q283" s="242">
        <f t="shared" si="24"/>
        <v>0</v>
      </c>
    </row>
    <row r="284" spans="1:17" x14ac:dyDescent="0.25">
      <c r="A284" s="340" t="s">
        <v>256</v>
      </c>
      <c r="B284" s="272" t="s">
        <v>257</v>
      </c>
      <c r="C284" s="242"/>
      <c r="D284" s="242">
        <v>14520</v>
      </c>
      <c r="E284" s="242"/>
      <c r="F284" s="242"/>
      <c r="G284" s="242"/>
      <c r="H284" s="242">
        <v>14520</v>
      </c>
      <c r="I284" s="272" t="s">
        <v>99</v>
      </c>
      <c r="J284" s="272" t="s">
        <v>12</v>
      </c>
      <c r="K284" s="272" t="s">
        <v>81</v>
      </c>
      <c r="L284" s="272" t="s">
        <v>44</v>
      </c>
      <c r="M284" s="272" t="s">
        <v>44</v>
      </c>
      <c r="N284" s="242">
        <f t="shared" si="21"/>
        <v>-14520</v>
      </c>
      <c r="O284" s="242">
        <f t="shared" si="22"/>
        <v>-14520</v>
      </c>
      <c r="P284" s="242">
        <f t="shared" si="23"/>
        <v>0</v>
      </c>
      <c r="Q284" s="242">
        <f t="shared" si="24"/>
        <v>0</v>
      </c>
    </row>
    <row r="285" spans="1:17" x14ac:dyDescent="0.25">
      <c r="A285" s="340" t="s">
        <v>258</v>
      </c>
      <c r="B285" s="272" t="s">
        <v>259</v>
      </c>
      <c r="C285" s="242"/>
      <c r="D285" s="242">
        <v>74900</v>
      </c>
      <c r="E285" s="242">
        <v>74900</v>
      </c>
      <c r="F285" s="242"/>
      <c r="G285" s="242">
        <v>0</v>
      </c>
      <c r="H285" s="242"/>
      <c r="I285" s="272" t="s">
        <v>99</v>
      </c>
      <c r="J285" s="272" t="s">
        <v>12</v>
      </c>
      <c r="K285" s="272" t="s">
        <v>81</v>
      </c>
      <c r="L285" s="272" t="s">
        <v>44</v>
      </c>
      <c r="M285" s="272" t="s">
        <v>44</v>
      </c>
      <c r="N285" s="242">
        <f t="shared" si="21"/>
        <v>0</v>
      </c>
      <c r="O285" s="242">
        <f t="shared" si="22"/>
        <v>-74900</v>
      </c>
      <c r="P285" s="242">
        <f t="shared" si="23"/>
        <v>74900</v>
      </c>
      <c r="Q285" s="242">
        <f t="shared" si="24"/>
        <v>0</v>
      </c>
    </row>
    <row r="286" spans="1:17" x14ac:dyDescent="0.25">
      <c r="A286" s="340" t="s">
        <v>260</v>
      </c>
      <c r="B286" s="272" t="s">
        <v>261</v>
      </c>
      <c r="C286" s="242"/>
      <c r="D286" s="242">
        <v>14520</v>
      </c>
      <c r="E286" s="242"/>
      <c r="F286" s="242"/>
      <c r="G286" s="242"/>
      <c r="H286" s="242">
        <v>14520</v>
      </c>
      <c r="I286" s="272" t="s">
        <v>99</v>
      </c>
      <c r="J286" s="272" t="s">
        <v>12</v>
      </c>
      <c r="K286" s="272" t="s">
        <v>81</v>
      </c>
      <c r="L286" s="272" t="s">
        <v>44</v>
      </c>
      <c r="M286" s="272" t="s">
        <v>44</v>
      </c>
      <c r="N286" s="242">
        <f t="shared" si="21"/>
        <v>-14520</v>
      </c>
      <c r="O286" s="242">
        <f t="shared" si="22"/>
        <v>-14520</v>
      </c>
      <c r="P286" s="242">
        <f t="shared" si="23"/>
        <v>0</v>
      </c>
      <c r="Q286" s="242">
        <f t="shared" si="24"/>
        <v>0</v>
      </c>
    </row>
    <row r="287" spans="1:17" x14ac:dyDescent="0.25">
      <c r="A287" s="340" t="s">
        <v>262</v>
      </c>
      <c r="B287" s="272" t="s">
        <v>263</v>
      </c>
      <c r="C287" s="242"/>
      <c r="D287" s="242">
        <v>39490.300000000003</v>
      </c>
      <c r="E287" s="242"/>
      <c r="F287" s="242"/>
      <c r="G287" s="242"/>
      <c r="H287" s="242">
        <v>39490.300000000003</v>
      </c>
      <c r="I287" s="272" t="s">
        <v>99</v>
      </c>
      <c r="J287" s="272" t="s">
        <v>12</v>
      </c>
      <c r="K287" s="272" t="s">
        <v>81</v>
      </c>
      <c r="L287" s="272" t="s">
        <v>44</v>
      </c>
      <c r="M287" s="272" t="s">
        <v>44</v>
      </c>
      <c r="N287" s="242">
        <f t="shared" si="21"/>
        <v>-39490</v>
      </c>
      <c r="O287" s="242">
        <f t="shared" si="22"/>
        <v>-39490</v>
      </c>
      <c r="P287" s="242">
        <f t="shared" si="23"/>
        <v>0</v>
      </c>
      <c r="Q287" s="242">
        <f t="shared" si="24"/>
        <v>0</v>
      </c>
    </row>
    <row r="288" spans="1:17" x14ac:dyDescent="0.25">
      <c r="A288" s="340" t="s">
        <v>264</v>
      </c>
      <c r="B288" s="272" t="s">
        <v>265</v>
      </c>
      <c r="C288" s="242"/>
      <c r="D288" s="242">
        <v>34450</v>
      </c>
      <c r="E288" s="242"/>
      <c r="F288" s="242"/>
      <c r="G288" s="242"/>
      <c r="H288" s="242">
        <v>34450</v>
      </c>
      <c r="I288" s="272" t="s">
        <v>99</v>
      </c>
      <c r="J288" s="272" t="s">
        <v>12</v>
      </c>
      <c r="K288" s="272" t="s">
        <v>81</v>
      </c>
      <c r="L288" s="272" t="s">
        <v>44</v>
      </c>
      <c r="M288" s="272" t="s">
        <v>44</v>
      </c>
      <c r="N288" s="242">
        <f t="shared" si="21"/>
        <v>-34450</v>
      </c>
      <c r="O288" s="242">
        <f t="shared" si="22"/>
        <v>-34450</v>
      </c>
      <c r="P288" s="242">
        <f t="shared" si="23"/>
        <v>0</v>
      </c>
      <c r="Q288" s="242">
        <f t="shared" si="24"/>
        <v>0</v>
      </c>
    </row>
    <row r="289" spans="1:17" x14ac:dyDescent="0.25">
      <c r="A289" s="340" t="s">
        <v>266</v>
      </c>
      <c r="B289" s="272" t="s">
        <v>267</v>
      </c>
      <c r="C289" s="242"/>
      <c r="D289" s="242">
        <v>25410</v>
      </c>
      <c r="E289" s="242"/>
      <c r="F289" s="242"/>
      <c r="G289" s="242"/>
      <c r="H289" s="242">
        <v>25410</v>
      </c>
      <c r="I289" s="272" t="s">
        <v>99</v>
      </c>
      <c r="J289" s="272" t="s">
        <v>12</v>
      </c>
      <c r="K289" s="272" t="s">
        <v>81</v>
      </c>
      <c r="L289" s="272" t="s">
        <v>44</v>
      </c>
      <c r="M289" s="272" t="s">
        <v>44</v>
      </c>
      <c r="N289" s="242">
        <f t="shared" si="21"/>
        <v>-25410</v>
      </c>
      <c r="O289" s="242">
        <f t="shared" si="22"/>
        <v>-25410</v>
      </c>
      <c r="P289" s="242">
        <f t="shared" si="23"/>
        <v>0</v>
      </c>
      <c r="Q289" s="242">
        <f t="shared" si="24"/>
        <v>0</v>
      </c>
    </row>
    <row r="290" spans="1:17" x14ac:dyDescent="0.25">
      <c r="A290" s="340" t="s">
        <v>268</v>
      </c>
      <c r="B290" s="272" t="s">
        <v>269</v>
      </c>
      <c r="C290" s="242"/>
      <c r="D290" s="242">
        <v>43080</v>
      </c>
      <c r="E290" s="242"/>
      <c r="F290" s="242"/>
      <c r="G290" s="242"/>
      <c r="H290" s="242">
        <v>43080</v>
      </c>
      <c r="I290" s="272" t="s">
        <v>99</v>
      </c>
      <c r="J290" s="272" t="s">
        <v>12</v>
      </c>
      <c r="K290" s="272" t="s">
        <v>81</v>
      </c>
      <c r="L290" s="272" t="s">
        <v>44</v>
      </c>
      <c r="M290" s="272" t="s">
        <v>44</v>
      </c>
      <c r="N290" s="242">
        <f t="shared" si="21"/>
        <v>-43080</v>
      </c>
      <c r="O290" s="242">
        <f t="shared" si="22"/>
        <v>-43080</v>
      </c>
      <c r="P290" s="242">
        <f t="shared" si="23"/>
        <v>0</v>
      </c>
      <c r="Q290" s="242">
        <f t="shared" si="24"/>
        <v>0</v>
      </c>
    </row>
    <row r="291" spans="1:17" x14ac:dyDescent="0.25">
      <c r="A291" s="340" t="s">
        <v>270</v>
      </c>
      <c r="B291" s="272" t="s">
        <v>271</v>
      </c>
      <c r="C291" s="242"/>
      <c r="D291" s="242">
        <v>4800</v>
      </c>
      <c r="E291" s="242"/>
      <c r="F291" s="242"/>
      <c r="G291" s="242"/>
      <c r="H291" s="242">
        <v>4800</v>
      </c>
      <c r="I291" s="272" t="s">
        <v>99</v>
      </c>
      <c r="J291" s="272" t="s">
        <v>12</v>
      </c>
      <c r="K291" s="272" t="s">
        <v>81</v>
      </c>
      <c r="L291" s="272" t="s">
        <v>44</v>
      </c>
      <c r="M291" s="272" t="s">
        <v>44</v>
      </c>
      <c r="N291" s="242">
        <f t="shared" si="21"/>
        <v>-4800</v>
      </c>
      <c r="O291" s="242">
        <f t="shared" si="22"/>
        <v>-4800</v>
      </c>
      <c r="P291" s="242">
        <f t="shared" si="23"/>
        <v>0</v>
      </c>
      <c r="Q291" s="242">
        <f t="shared" si="24"/>
        <v>0</v>
      </c>
    </row>
    <row r="292" spans="1:17" x14ac:dyDescent="0.25">
      <c r="A292" s="340" t="s">
        <v>272</v>
      </c>
      <c r="B292" s="272" t="s">
        <v>273</v>
      </c>
      <c r="C292" s="242"/>
      <c r="D292" s="242">
        <v>74900</v>
      </c>
      <c r="E292" s="242"/>
      <c r="F292" s="242"/>
      <c r="G292" s="242"/>
      <c r="H292" s="242">
        <v>74900</v>
      </c>
      <c r="I292" s="272" t="s">
        <v>99</v>
      </c>
      <c r="J292" s="272" t="s">
        <v>12</v>
      </c>
      <c r="K292" s="272" t="s">
        <v>81</v>
      </c>
      <c r="L292" s="272" t="s">
        <v>44</v>
      </c>
      <c r="M292" s="272" t="s">
        <v>44</v>
      </c>
      <c r="N292" s="242">
        <f t="shared" si="21"/>
        <v>-74900</v>
      </c>
      <c r="O292" s="242">
        <f t="shared" si="22"/>
        <v>-74900</v>
      </c>
      <c r="P292" s="242">
        <f t="shared" si="23"/>
        <v>0</v>
      </c>
      <c r="Q292" s="242">
        <f t="shared" si="24"/>
        <v>0</v>
      </c>
    </row>
    <row r="293" spans="1:17" x14ac:dyDescent="0.25">
      <c r="A293" s="340" t="s">
        <v>274</v>
      </c>
      <c r="B293" s="272" t="s">
        <v>275</v>
      </c>
      <c r="C293" s="242"/>
      <c r="D293" s="242">
        <v>22050</v>
      </c>
      <c r="E293" s="242"/>
      <c r="F293" s="242"/>
      <c r="G293" s="242"/>
      <c r="H293" s="242">
        <v>22050</v>
      </c>
      <c r="I293" s="272" t="s">
        <v>99</v>
      </c>
      <c r="J293" s="272" t="s">
        <v>12</v>
      </c>
      <c r="K293" s="272" t="s">
        <v>81</v>
      </c>
      <c r="L293" s="272" t="s">
        <v>44</v>
      </c>
      <c r="M293" s="272" t="s">
        <v>44</v>
      </c>
      <c r="N293" s="242">
        <f t="shared" si="21"/>
        <v>-22050</v>
      </c>
      <c r="O293" s="242">
        <f t="shared" si="22"/>
        <v>-22050</v>
      </c>
      <c r="P293" s="242">
        <f t="shared" si="23"/>
        <v>0</v>
      </c>
      <c r="Q293" s="242">
        <f t="shared" si="24"/>
        <v>0</v>
      </c>
    </row>
    <row r="294" spans="1:17" x14ac:dyDescent="0.25">
      <c r="A294" s="340" t="s">
        <v>276</v>
      </c>
      <c r="B294" s="272" t="s">
        <v>277</v>
      </c>
      <c r="C294" s="242"/>
      <c r="D294" s="242">
        <v>25410</v>
      </c>
      <c r="E294" s="242"/>
      <c r="F294" s="242"/>
      <c r="G294" s="242"/>
      <c r="H294" s="242">
        <v>25410</v>
      </c>
      <c r="I294" s="272" t="s">
        <v>99</v>
      </c>
      <c r="J294" s="272" t="s">
        <v>12</v>
      </c>
      <c r="K294" s="272" t="s">
        <v>81</v>
      </c>
      <c r="L294" s="272" t="s">
        <v>44</v>
      </c>
      <c r="M294" s="272" t="s">
        <v>44</v>
      </c>
      <c r="N294" s="242">
        <f t="shared" si="21"/>
        <v>-25410</v>
      </c>
      <c r="O294" s="242">
        <f t="shared" si="22"/>
        <v>-25410</v>
      </c>
      <c r="P294" s="242">
        <f t="shared" si="23"/>
        <v>0</v>
      </c>
      <c r="Q294" s="242">
        <f t="shared" si="24"/>
        <v>0</v>
      </c>
    </row>
    <row r="295" spans="1:17" x14ac:dyDescent="0.25">
      <c r="A295" s="340" t="s">
        <v>278</v>
      </c>
      <c r="B295" s="272" t="s">
        <v>279</v>
      </c>
      <c r="C295" s="242"/>
      <c r="D295" s="242">
        <v>8547</v>
      </c>
      <c r="E295" s="242"/>
      <c r="F295" s="242"/>
      <c r="G295" s="242"/>
      <c r="H295" s="242">
        <v>8547</v>
      </c>
      <c r="I295" s="272" t="s">
        <v>99</v>
      </c>
      <c r="J295" s="272" t="s">
        <v>12</v>
      </c>
      <c r="K295" s="272" t="s">
        <v>81</v>
      </c>
      <c r="L295" s="272" t="s">
        <v>44</v>
      </c>
      <c r="M295" s="272" t="s">
        <v>44</v>
      </c>
      <c r="N295" s="242">
        <f t="shared" si="21"/>
        <v>-8547</v>
      </c>
      <c r="O295" s="242">
        <f t="shared" si="22"/>
        <v>-8547</v>
      </c>
      <c r="P295" s="242">
        <f t="shared" si="23"/>
        <v>0</v>
      </c>
      <c r="Q295" s="242">
        <f t="shared" si="24"/>
        <v>0</v>
      </c>
    </row>
    <row r="296" spans="1:17" x14ac:dyDescent="0.25">
      <c r="A296" s="340" t="s">
        <v>280</v>
      </c>
      <c r="B296" s="272" t="s">
        <v>281</v>
      </c>
      <c r="C296" s="242"/>
      <c r="D296" s="242">
        <v>46000</v>
      </c>
      <c r="E296" s="242"/>
      <c r="F296" s="242"/>
      <c r="G296" s="242"/>
      <c r="H296" s="242">
        <v>46000</v>
      </c>
      <c r="I296" s="272" t="s">
        <v>99</v>
      </c>
      <c r="J296" s="272" t="s">
        <v>12</v>
      </c>
      <c r="K296" s="272" t="s">
        <v>81</v>
      </c>
      <c r="L296" s="272" t="s">
        <v>44</v>
      </c>
      <c r="M296" s="272" t="s">
        <v>44</v>
      </c>
      <c r="N296" s="242">
        <f t="shared" si="21"/>
        <v>-46000</v>
      </c>
      <c r="O296" s="242">
        <f t="shared" si="22"/>
        <v>-46000</v>
      </c>
      <c r="P296" s="242">
        <f t="shared" si="23"/>
        <v>0</v>
      </c>
      <c r="Q296" s="242">
        <f t="shared" si="24"/>
        <v>0</v>
      </c>
    </row>
    <row r="297" spans="1:17" x14ac:dyDescent="0.25">
      <c r="A297" s="340" t="s">
        <v>282</v>
      </c>
      <c r="B297" s="272" t="s">
        <v>283</v>
      </c>
      <c r="C297" s="242"/>
      <c r="D297" s="242">
        <v>21200</v>
      </c>
      <c r="E297" s="242"/>
      <c r="F297" s="242"/>
      <c r="G297" s="242"/>
      <c r="H297" s="242">
        <v>21200</v>
      </c>
      <c r="I297" s="272" t="s">
        <v>99</v>
      </c>
      <c r="J297" s="272" t="s">
        <v>12</v>
      </c>
      <c r="K297" s="272" t="s">
        <v>81</v>
      </c>
      <c r="L297" s="272" t="s">
        <v>44</v>
      </c>
      <c r="M297" s="272" t="s">
        <v>44</v>
      </c>
      <c r="N297" s="242">
        <f t="shared" si="21"/>
        <v>-21200</v>
      </c>
      <c r="O297" s="242">
        <f t="shared" si="22"/>
        <v>-21200</v>
      </c>
      <c r="P297" s="242">
        <f t="shared" si="23"/>
        <v>0</v>
      </c>
      <c r="Q297" s="242">
        <f t="shared" si="24"/>
        <v>0</v>
      </c>
    </row>
    <row r="298" spans="1:17" x14ac:dyDescent="0.25">
      <c r="A298" s="340" t="s">
        <v>284</v>
      </c>
      <c r="B298" s="272" t="s">
        <v>285</v>
      </c>
      <c r="C298" s="242"/>
      <c r="D298" s="242">
        <v>1560</v>
      </c>
      <c r="E298" s="242"/>
      <c r="F298" s="242"/>
      <c r="G298" s="242"/>
      <c r="H298" s="242">
        <v>1560</v>
      </c>
      <c r="I298" s="272" t="s">
        <v>99</v>
      </c>
      <c r="J298" s="272" t="s">
        <v>12</v>
      </c>
      <c r="K298" s="272" t="s">
        <v>81</v>
      </c>
      <c r="L298" s="272" t="s">
        <v>44</v>
      </c>
      <c r="M298" s="272" t="s">
        <v>44</v>
      </c>
      <c r="N298" s="242">
        <f t="shared" si="21"/>
        <v>-1560</v>
      </c>
      <c r="O298" s="242">
        <f t="shared" si="22"/>
        <v>-1560</v>
      </c>
      <c r="P298" s="242">
        <f t="shared" si="23"/>
        <v>0</v>
      </c>
      <c r="Q298" s="242">
        <f t="shared" si="24"/>
        <v>0</v>
      </c>
    </row>
    <row r="299" spans="1:17" x14ac:dyDescent="0.25">
      <c r="A299" s="340" t="s">
        <v>286</v>
      </c>
      <c r="B299" s="272" t="s">
        <v>287</v>
      </c>
      <c r="C299" s="242"/>
      <c r="D299" s="242">
        <v>1560</v>
      </c>
      <c r="E299" s="242"/>
      <c r="F299" s="242"/>
      <c r="G299" s="242"/>
      <c r="H299" s="242">
        <v>1560</v>
      </c>
      <c r="I299" s="272" t="s">
        <v>99</v>
      </c>
      <c r="J299" s="272" t="s">
        <v>12</v>
      </c>
      <c r="K299" s="272" t="s">
        <v>81</v>
      </c>
      <c r="L299" s="272" t="s">
        <v>44</v>
      </c>
      <c r="M299" s="272" t="s">
        <v>44</v>
      </c>
      <c r="N299" s="242">
        <f t="shared" si="21"/>
        <v>-1560</v>
      </c>
      <c r="O299" s="242">
        <f t="shared" si="22"/>
        <v>-1560</v>
      </c>
      <c r="P299" s="242">
        <f t="shared" si="23"/>
        <v>0</v>
      </c>
      <c r="Q299" s="242">
        <f t="shared" si="24"/>
        <v>0</v>
      </c>
    </row>
    <row r="300" spans="1:17" x14ac:dyDescent="0.25">
      <c r="A300" s="340" t="s">
        <v>288</v>
      </c>
      <c r="B300" s="272" t="s">
        <v>289</v>
      </c>
      <c r="C300" s="242"/>
      <c r="D300" s="242">
        <v>500</v>
      </c>
      <c r="E300" s="242"/>
      <c r="F300" s="242"/>
      <c r="G300" s="242"/>
      <c r="H300" s="242">
        <v>500</v>
      </c>
      <c r="I300" s="272" t="s">
        <v>99</v>
      </c>
      <c r="J300" s="272" t="s">
        <v>12</v>
      </c>
      <c r="K300" s="272" t="s">
        <v>81</v>
      </c>
      <c r="L300" s="272" t="s">
        <v>44</v>
      </c>
      <c r="M300" s="272" t="s">
        <v>44</v>
      </c>
      <c r="N300" s="242">
        <f t="shared" si="21"/>
        <v>-500</v>
      </c>
      <c r="O300" s="242">
        <f t="shared" si="22"/>
        <v>-500</v>
      </c>
      <c r="P300" s="242">
        <f t="shared" si="23"/>
        <v>0</v>
      </c>
      <c r="Q300" s="242">
        <f t="shared" si="24"/>
        <v>0</v>
      </c>
    </row>
    <row r="301" spans="1:17" x14ac:dyDescent="0.25">
      <c r="A301" s="340" t="s">
        <v>290</v>
      </c>
      <c r="B301" s="272" t="s">
        <v>291</v>
      </c>
      <c r="C301" s="242"/>
      <c r="D301" s="242">
        <v>500</v>
      </c>
      <c r="E301" s="242"/>
      <c r="F301" s="242"/>
      <c r="G301" s="242"/>
      <c r="H301" s="242">
        <v>500</v>
      </c>
      <c r="I301" s="272" t="s">
        <v>99</v>
      </c>
      <c r="J301" s="272" t="s">
        <v>12</v>
      </c>
      <c r="K301" s="272" t="s">
        <v>81</v>
      </c>
      <c r="L301" s="272" t="s">
        <v>44</v>
      </c>
      <c r="M301" s="272" t="s">
        <v>44</v>
      </c>
      <c r="N301" s="242">
        <f t="shared" si="21"/>
        <v>-500</v>
      </c>
      <c r="O301" s="242">
        <f t="shared" si="22"/>
        <v>-500</v>
      </c>
      <c r="P301" s="242">
        <f t="shared" si="23"/>
        <v>0</v>
      </c>
      <c r="Q301" s="242">
        <f t="shared" si="24"/>
        <v>0</v>
      </c>
    </row>
    <row r="302" spans="1:17" x14ac:dyDescent="0.25">
      <c r="A302" s="340" t="s">
        <v>292</v>
      </c>
      <c r="B302" s="272" t="s">
        <v>293</v>
      </c>
      <c r="C302" s="242"/>
      <c r="D302" s="242">
        <v>5783</v>
      </c>
      <c r="E302" s="242"/>
      <c r="F302" s="242"/>
      <c r="G302" s="242"/>
      <c r="H302" s="242">
        <v>5783</v>
      </c>
      <c r="I302" s="272" t="s">
        <v>99</v>
      </c>
      <c r="J302" s="272" t="s">
        <v>12</v>
      </c>
      <c r="K302" s="272" t="s">
        <v>81</v>
      </c>
      <c r="L302" s="272" t="s">
        <v>44</v>
      </c>
      <c r="M302" s="272" t="s">
        <v>44</v>
      </c>
      <c r="N302" s="242">
        <f t="shared" si="21"/>
        <v>-5783</v>
      </c>
      <c r="O302" s="242">
        <f t="shared" si="22"/>
        <v>-5783</v>
      </c>
      <c r="P302" s="242">
        <f t="shared" si="23"/>
        <v>0</v>
      </c>
      <c r="Q302" s="242">
        <f t="shared" si="24"/>
        <v>0</v>
      </c>
    </row>
    <row r="303" spans="1:17" x14ac:dyDescent="0.25">
      <c r="A303" s="340" t="s">
        <v>294</v>
      </c>
      <c r="B303" s="272" t="s">
        <v>295</v>
      </c>
      <c r="C303" s="242"/>
      <c r="D303" s="242">
        <v>40280</v>
      </c>
      <c r="E303" s="242"/>
      <c r="F303" s="242"/>
      <c r="G303" s="242"/>
      <c r="H303" s="242">
        <v>40280</v>
      </c>
      <c r="I303" s="272" t="s">
        <v>99</v>
      </c>
      <c r="J303" s="272" t="s">
        <v>12</v>
      </c>
      <c r="K303" s="272" t="s">
        <v>81</v>
      </c>
      <c r="L303" s="272" t="s">
        <v>44</v>
      </c>
      <c r="M303" s="272" t="s">
        <v>44</v>
      </c>
      <c r="N303" s="242">
        <f t="shared" si="21"/>
        <v>-40280</v>
      </c>
      <c r="O303" s="242">
        <f t="shared" si="22"/>
        <v>-40280</v>
      </c>
      <c r="P303" s="242">
        <f t="shared" si="23"/>
        <v>0</v>
      </c>
      <c r="Q303" s="242">
        <f t="shared" si="24"/>
        <v>0</v>
      </c>
    </row>
    <row r="304" spans="1:17" x14ac:dyDescent="0.25">
      <c r="A304" s="340" t="s">
        <v>296</v>
      </c>
      <c r="B304" s="272" t="s">
        <v>297</v>
      </c>
      <c r="C304" s="242"/>
      <c r="D304" s="242">
        <v>25918</v>
      </c>
      <c r="E304" s="242"/>
      <c r="F304" s="242"/>
      <c r="G304" s="242"/>
      <c r="H304" s="242">
        <v>25918</v>
      </c>
      <c r="I304" s="272" t="s">
        <v>99</v>
      </c>
      <c r="J304" s="272" t="s">
        <v>12</v>
      </c>
      <c r="K304" s="272" t="s">
        <v>81</v>
      </c>
      <c r="L304" s="272" t="s">
        <v>44</v>
      </c>
      <c r="M304" s="272" t="s">
        <v>44</v>
      </c>
      <c r="N304" s="242">
        <f t="shared" si="21"/>
        <v>-25918</v>
      </c>
      <c r="O304" s="242">
        <f t="shared" si="22"/>
        <v>-25918</v>
      </c>
      <c r="P304" s="242">
        <f t="shared" si="23"/>
        <v>0</v>
      </c>
      <c r="Q304" s="242">
        <f t="shared" si="24"/>
        <v>0</v>
      </c>
    </row>
    <row r="305" spans="1:17" x14ac:dyDescent="0.25">
      <c r="A305" s="340" t="s">
        <v>298</v>
      </c>
      <c r="B305" s="272" t="s">
        <v>299</v>
      </c>
      <c r="C305" s="242"/>
      <c r="D305" s="242">
        <v>50480</v>
      </c>
      <c r="E305" s="242"/>
      <c r="F305" s="242"/>
      <c r="G305" s="242"/>
      <c r="H305" s="242">
        <v>50480</v>
      </c>
      <c r="I305" s="272" t="s">
        <v>99</v>
      </c>
      <c r="J305" s="272" t="s">
        <v>12</v>
      </c>
      <c r="K305" s="272" t="s">
        <v>81</v>
      </c>
      <c r="L305" s="272" t="s">
        <v>44</v>
      </c>
      <c r="M305" s="272" t="s">
        <v>44</v>
      </c>
      <c r="N305" s="242">
        <f t="shared" si="21"/>
        <v>-50480</v>
      </c>
      <c r="O305" s="242">
        <f t="shared" si="22"/>
        <v>-50480</v>
      </c>
      <c r="P305" s="242">
        <f t="shared" si="23"/>
        <v>0</v>
      </c>
      <c r="Q305" s="242">
        <f t="shared" si="24"/>
        <v>0</v>
      </c>
    </row>
    <row r="306" spans="1:17" x14ac:dyDescent="0.25">
      <c r="A306" s="340" t="s">
        <v>300</v>
      </c>
      <c r="B306" s="272" t="s">
        <v>301</v>
      </c>
      <c r="C306" s="242"/>
      <c r="D306" s="242">
        <v>43080</v>
      </c>
      <c r="E306" s="242"/>
      <c r="F306" s="242"/>
      <c r="G306" s="242"/>
      <c r="H306" s="242">
        <v>43080</v>
      </c>
      <c r="I306" s="272" t="s">
        <v>99</v>
      </c>
      <c r="J306" s="272" t="s">
        <v>12</v>
      </c>
      <c r="K306" s="272" t="s">
        <v>81</v>
      </c>
      <c r="L306" s="272" t="s">
        <v>44</v>
      </c>
      <c r="M306" s="272" t="s">
        <v>44</v>
      </c>
      <c r="N306" s="242">
        <f t="shared" si="21"/>
        <v>-43080</v>
      </c>
      <c r="O306" s="242">
        <f t="shared" si="22"/>
        <v>-43080</v>
      </c>
      <c r="P306" s="242">
        <f t="shared" si="23"/>
        <v>0</v>
      </c>
      <c r="Q306" s="242">
        <f t="shared" si="24"/>
        <v>0</v>
      </c>
    </row>
    <row r="307" spans="1:17" x14ac:dyDescent="0.25">
      <c r="A307" s="340" t="s">
        <v>302</v>
      </c>
      <c r="B307" s="272" t="s">
        <v>303</v>
      </c>
      <c r="C307" s="242"/>
      <c r="D307" s="242">
        <v>2000</v>
      </c>
      <c r="E307" s="242"/>
      <c r="F307" s="242"/>
      <c r="G307" s="242"/>
      <c r="H307" s="242">
        <v>2000</v>
      </c>
      <c r="I307" s="272" t="s">
        <v>99</v>
      </c>
      <c r="J307" s="272" t="s">
        <v>12</v>
      </c>
      <c r="K307" s="272" t="s">
        <v>81</v>
      </c>
      <c r="L307" s="272" t="s">
        <v>44</v>
      </c>
      <c r="M307" s="272" t="s">
        <v>44</v>
      </c>
      <c r="N307" s="242">
        <f t="shared" si="21"/>
        <v>-2000</v>
      </c>
      <c r="O307" s="242">
        <f t="shared" si="22"/>
        <v>-2000</v>
      </c>
      <c r="P307" s="242">
        <f t="shared" si="23"/>
        <v>0</v>
      </c>
      <c r="Q307" s="242">
        <f t="shared" si="24"/>
        <v>0</v>
      </c>
    </row>
    <row r="308" spans="1:17" x14ac:dyDescent="0.25">
      <c r="A308" s="340" t="s">
        <v>304</v>
      </c>
      <c r="B308" s="272" t="s">
        <v>305</v>
      </c>
      <c r="C308" s="242"/>
      <c r="D308" s="242">
        <v>47600</v>
      </c>
      <c r="E308" s="242"/>
      <c r="F308" s="242"/>
      <c r="G308" s="242"/>
      <c r="H308" s="242">
        <v>47600</v>
      </c>
      <c r="I308" s="272" t="s">
        <v>99</v>
      </c>
      <c r="J308" s="272" t="s">
        <v>12</v>
      </c>
      <c r="K308" s="272" t="s">
        <v>81</v>
      </c>
      <c r="L308" s="272" t="s">
        <v>44</v>
      </c>
      <c r="M308" s="272" t="s">
        <v>44</v>
      </c>
      <c r="N308" s="242">
        <f t="shared" si="21"/>
        <v>-47600</v>
      </c>
      <c r="O308" s="242">
        <f t="shared" si="22"/>
        <v>-47600</v>
      </c>
      <c r="P308" s="242">
        <f t="shared" si="23"/>
        <v>0</v>
      </c>
      <c r="Q308" s="242">
        <f t="shared" si="24"/>
        <v>0</v>
      </c>
    </row>
    <row r="309" spans="1:17" x14ac:dyDescent="0.25">
      <c r="A309" s="340" t="s">
        <v>306</v>
      </c>
      <c r="B309" s="272" t="s">
        <v>307</v>
      </c>
      <c r="C309" s="242"/>
      <c r="D309" s="242">
        <v>16700</v>
      </c>
      <c r="E309" s="242"/>
      <c r="F309" s="242"/>
      <c r="G309" s="242"/>
      <c r="H309" s="242">
        <v>16700</v>
      </c>
      <c r="I309" s="272" t="s">
        <v>99</v>
      </c>
      <c r="J309" s="272" t="s">
        <v>12</v>
      </c>
      <c r="K309" s="272" t="s">
        <v>81</v>
      </c>
      <c r="L309" s="272" t="s">
        <v>44</v>
      </c>
      <c r="M309" s="272" t="s">
        <v>44</v>
      </c>
      <c r="N309" s="242">
        <f t="shared" si="21"/>
        <v>-16700</v>
      </c>
      <c r="O309" s="242">
        <f t="shared" si="22"/>
        <v>-16700</v>
      </c>
      <c r="P309" s="242">
        <f t="shared" si="23"/>
        <v>0</v>
      </c>
      <c r="Q309" s="242">
        <f t="shared" si="24"/>
        <v>0</v>
      </c>
    </row>
    <row r="310" spans="1:17" x14ac:dyDescent="0.25">
      <c r="A310" s="340" t="s">
        <v>308</v>
      </c>
      <c r="B310" s="272" t="s">
        <v>309</v>
      </c>
      <c r="C310" s="242"/>
      <c r="D310" s="242">
        <v>60710</v>
      </c>
      <c r="E310" s="242"/>
      <c r="F310" s="242"/>
      <c r="G310" s="242"/>
      <c r="H310" s="242">
        <v>60710</v>
      </c>
      <c r="I310" s="272" t="s">
        <v>99</v>
      </c>
      <c r="J310" s="272" t="s">
        <v>12</v>
      </c>
      <c r="K310" s="272" t="s">
        <v>81</v>
      </c>
      <c r="L310" s="272" t="s">
        <v>44</v>
      </c>
      <c r="M310" s="272" t="s">
        <v>44</v>
      </c>
      <c r="N310" s="242">
        <f t="shared" si="21"/>
        <v>-60710</v>
      </c>
      <c r="O310" s="242">
        <f t="shared" si="22"/>
        <v>-60710</v>
      </c>
      <c r="P310" s="242">
        <f t="shared" si="23"/>
        <v>0</v>
      </c>
      <c r="Q310" s="242">
        <f t="shared" si="24"/>
        <v>0</v>
      </c>
    </row>
    <row r="311" spans="1:17" x14ac:dyDescent="0.25">
      <c r="A311" s="340" t="s">
        <v>310</v>
      </c>
      <c r="B311" s="272" t="s">
        <v>311</v>
      </c>
      <c r="C311" s="242"/>
      <c r="D311" s="242">
        <v>24750</v>
      </c>
      <c r="E311" s="242"/>
      <c r="F311" s="242"/>
      <c r="G311" s="242"/>
      <c r="H311" s="242">
        <v>24750</v>
      </c>
      <c r="I311" s="272" t="s">
        <v>99</v>
      </c>
      <c r="J311" s="272" t="s">
        <v>12</v>
      </c>
      <c r="K311" s="272" t="s">
        <v>81</v>
      </c>
      <c r="L311" s="272" t="s">
        <v>44</v>
      </c>
      <c r="M311" s="272" t="s">
        <v>44</v>
      </c>
      <c r="N311" s="242">
        <f t="shared" si="21"/>
        <v>-24750</v>
      </c>
      <c r="O311" s="242">
        <f t="shared" si="22"/>
        <v>-24750</v>
      </c>
      <c r="P311" s="242">
        <f t="shared" si="23"/>
        <v>0</v>
      </c>
      <c r="Q311" s="242">
        <f t="shared" si="24"/>
        <v>0</v>
      </c>
    </row>
    <row r="312" spans="1:17" x14ac:dyDescent="0.25">
      <c r="A312" s="340" t="s">
        <v>312</v>
      </c>
      <c r="B312" s="272" t="s">
        <v>313</v>
      </c>
      <c r="C312" s="242"/>
      <c r="D312" s="242">
        <v>28500</v>
      </c>
      <c r="E312" s="242"/>
      <c r="F312" s="242"/>
      <c r="G312" s="242"/>
      <c r="H312" s="242">
        <v>28500</v>
      </c>
      <c r="I312" s="272" t="s">
        <v>99</v>
      </c>
      <c r="J312" s="272" t="s">
        <v>12</v>
      </c>
      <c r="K312" s="272" t="s">
        <v>81</v>
      </c>
      <c r="L312" s="272" t="s">
        <v>44</v>
      </c>
      <c r="M312" s="272" t="s">
        <v>44</v>
      </c>
      <c r="N312" s="242">
        <f t="shared" si="21"/>
        <v>-28500</v>
      </c>
      <c r="O312" s="242">
        <f t="shared" si="22"/>
        <v>-28500</v>
      </c>
      <c r="P312" s="242">
        <f t="shared" si="23"/>
        <v>0</v>
      </c>
      <c r="Q312" s="242">
        <f t="shared" si="24"/>
        <v>0</v>
      </c>
    </row>
    <row r="313" spans="1:17" x14ac:dyDescent="0.25">
      <c r="A313" s="340" t="s">
        <v>314</v>
      </c>
      <c r="B313" s="272" t="s">
        <v>315</v>
      </c>
      <c r="C313" s="242"/>
      <c r="D313" s="242">
        <v>20700</v>
      </c>
      <c r="E313" s="242"/>
      <c r="F313" s="242"/>
      <c r="G313" s="242"/>
      <c r="H313" s="242">
        <v>20700</v>
      </c>
      <c r="I313" s="272" t="s">
        <v>99</v>
      </c>
      <c r="J313" s="272" t="s">
        <v>12</v>
      </c>
      <c r="K313" s="272" t="s">
        <v>81</v>
      </c>
      <c r="L313" s="272" t="s">
        <v>44</v>
      </c>
      <c r="M313" s="272" t="s">
        <v>44</v>
      </c>
      <c r="N313" s="242">
        <f t="shared" si="21"/>
        <v>-20700</v>
      </c>
      <c r="O313" s="242">
        <f t="shared" si="22"/>
        <v>-20700</v>
      </c>
      <c r="P313" s="242">
        <f t="shared" si="23"/>
        <v>0</v>
      </c>
      <c r="Q313" s="242">
        <f t="shared" si="24"/>
        <v>0</v>
      </c>
    </row>
    <row r="314" spans="1:17" x14ac:dyDescent="0.25">
      <c r="A314" s="340" t="s">
        <v>316</v>
      </c>
      <c r="B314" s="272" t="s">
        <v>317</v>
      </c>
      <c r="C314" s="242"/>
      <c r="D314" s="242">
        <v>39480</v>
      </c>
      <c r="E314" s="242"/>
      <c r="F314" s="242"/>
      <c r="G314" s="242"/>
      <c r="H314" s="242">
        <v>39480</v>
      </c>
      <c r="I314" s="272" t="s">
        <v>99</v>
      </c>
      <c r="J314" s="272" t="s">
        <v>12</v>
      </c>
      <c r="K314" s="272" t="s">
        <v>81</v>
      </c>
      <c r="L314" s="272" t="s">
        <v>44</v>
      </c>
      <c r="M314" s="272" t="s">
        <v>44</v>
      </c>
      <c r="N314" s="242">
        <f t="shared" si="21"/>
        <v>-39480</v>
      </c>
      <c r="O314" s="242">
        <f t="shared" si="22"/>
        <v>-39480</v>
      </c>
      <c r="P314" s="242">
        <f t="shared" si="23"/>
        <v>0</v>
      </c>
      <c r="Q314" s="242">
        <f t="shared" si="24"/>
        <v>0</v>
      </c>
    </row>
    <row r="315" spans="1:17" x14ac:dyDescent="0.25">
      <c r="A315" s="340" t="s">
        <v>318</v>
      </c>
      <c r="B315" s="272" t="s">
        <v>1277</v>
      </c>
      <c r="C315" s="242"/>
      <c r="D315" s="242">
        <v>18920</v>
      </c>
      <c r="E315" s="242"/>
      <c r="F315" s="242"/>
      <c r="G315" s="242"/>
      <c r="H315" s="242">
        <v>18920</v>
      </c>
      <c r="I315" s="272" t="s">
        <v>99</v>
      </c>
      <c r="J315" s="272" t="s">
        <v>12</v>
      </c>
      <c r="K315" s="272" t="s">
        <v>81</v>
      </c>
      <c r="L315" s="272" t="s">
        <v>44</v>
      </c>
      <c r="M315" s="272" t="s">
        <v>44</v>
      </c>
      <c r="N315" s="242">
        <f t="shared" si="21"/>
        <v>-18920</v>
      </c>
      <c r="O315" s="242">
        <f t="shared" si="22"/>
        <v>-18920</v>
      </c>
      <c r="P315" s="242">
        <f t="shared" si="23"/>
        <v>0</v>
      </c>
      <c r="Q315" s="242">
        <f t="shared" si="24"/>
        <v>0</v>
      </c>
    </row>
    <row r="316" spans="1:17" x14ac:dyDescent="0.25">
      <c r="A316" s="340" t="s">
        <v>320</v>
      </c>
      <c r="B316" s="272" t="s">
        <v>321</v>
      </c>
      <c r="C316" s="242"/>
      <c r="D316" s="242">
        <v>24200</v>
      </c>
      <c r="E316" s="242"/>
      <c r="F316" s="242"/>
      <c r="G316" s="242"/>
      <c r="H316" s="242">
        <v>24200</v>
      </c>
      <c r="I316" s="272" t="s">
        <v>99</v>
      </c>
      <c r="J316" s="272" t="s">
        <v>12</v>
      </c>
      <c r="K316" s="272" t="s">
        <v>81</v>
      </c>
      <c r="L316" s="272" t="s">
        <v>44</v>
      </c>
      <c r="M316" s="272" t="s">
        <v>44</v>
      </c>
      <c r="N316" s="242">
        <f t="shared" si="21"/>
        <v>-24200</v>
      </c>
      <c r="O316" s="242">
        <f t="shared" si="22"/>
        <v>-24200</v>
      </c>
      <c r="P316" s="242">
        <f t="shared" si="23"/>
        <v>0</v>
      </c>
      <c r="Q316" s="242">
        <f t="shared" si="24"/>
        <v>0</v>
      </c>
    </row>
    <row r="317" spans="1:17" x14ac:dyDescent="0.25">
      <c r="A317" s="340" t="s">
        <v>322</v>
      </c>
      <c r="B317" s="272" t="s">
        <v>323</v>
      </c>
      <c r="C317" s="242"/>
      <c r="D317" s="242">
        <v>23540</v>
      </c>
      <c r="E317" s="242"/>
      <c r="F317" s="242"/>
      <c r="G317" s="242"/>
      <c r="H317" s="242">
        <v>23540</v>
      </c>
      <c r="I317" s="272" t="s">
        <v>99</v>
      </c>
      <c r="J317" s="272" t="s">
        <v>12</v>
      </c>
      <c r="K317" s="272" t="s">
        <v>81</v>
      </c>
      <c r="L317" s="272" t="s">
        <v>44</v>
      </c>
      <c r="M317" s="272" t="s">
        <v>44</v>
      </c>
      <c r="N317" s="242">
        <f t="shared" si="21"/>
        <v>-23540</v>
      </c>
      <c r="O317" s="242">
        <f t="shared" si="22"/>
        <v>-23540</v>
      </c>
      <c r="P317" s="242">
        <f t="shared" si="23"/>
        <v>0</v>
      </c>
      <c r="Q317" s="242">
        <f t="shared" si="24"/>
        <v>0</v>
      </c>
    </row>
    <row r="318" spans="1:17" x14ac:dyDescent="0.25">
      <c r="A318" s="340" t="s">
        <v>324</v>
      </c>
      <c r="B318" s="272" t="s">
        <v>325</v>
      </c>
      <c r="C318" s="242"/>
      <c r="D318" s="242">
        <v>13440</v>
      </c>
      <c r="E318" s="242"/>
      <c r="F318" s="242"/>
      <c r="G318" s="242"/>
      <c r="H318" s="242">
        <v>13440</v>
      </c>
      <c r="I318" s="272" t="s">
        <v>99</v>
      </c>
      <c r="J318" s="272" t="s">
        <v>12</v>
      </c>
      <c r="K318" s="272" t="s">
        <v>81</v>
      </c>
      <c r="L318" s="272" t="s">
        <v>44</v>
      </c>
      <c r="M318" s="272" t="s">
        <v>44</v>
      </c>
      <c r="N318" s="242">
        <f t="shared" si="21"/>
        <v>-13440</v>
      </c>
      <c r="O318" s="242">
        <f t="shared" si="22"/>
        <v>-13440</v>
      </c>
      <c r="P318" s="242">
        <f t="shared" si="23"/>
        <v>0</v>
      </c>
      <c r="Q318" s="242">
        <f t="shared" si="24"/>
        <v>0</v>
      </c>
    </row>
    <row r="319" spans="1:17" x14ac:dyDescent="0.25">
      <c r="A319" s="340" t="s">
        <v>326</v>
      </c>
      <c r="B319" s="272" t="s">
        <v>327</v>
      </c>
      <c r="C319" s="242"/>
      <c r="D319" s="242">
        <v>30900</v>
      </c>
      <c r="E319" s="242"/>
      <c r="F319" s="242"/>
      <c r="G319" s="242"/>
      <c r="H319" s="242">
        <v>30900</v>
      </c>
      <c r="I319" s="272" t="s">
        <v>99</v>
      </c>
      <c r="J319" s="272" t="s">
        <v>12</v>
      </c>
      <c r="K319" s="272" t="s">
        <v>81</v>
      </c>
      <c r="L319" s="272" t="s">
        <v>44</v>
      </c>
      <c r="M319" s="272" t="s">
        <v>44</v>
      </c>
      <c r="N319" s="242">
        <f t="shared" si="21"/>
        <v>-30900</v>
      </c>
      <c r="O319" s="242">
        <f t="shared" si="22"/>
        <v>-30900</v>
      </c>
      <c r="P319" s="242">
        <f t="shared" si="23"/>
        <v>0</v>
      </c>
      <c r="Q319" s="242">
        <f t="shared" si="24"/>
        <v>0</v>
      </c>
    </row>
    <row r="320" spans="1:17" x14ac:dyDescent="0.25">
      <c r="A320" s="340" t="s">
        <v>328</v>
      </c>
      <c r="B320" s="272" t="s">
        <v>329</v>
      </c>
      <c r="C320" s="242"/>
      <c r="D320" s="242">
        <v>46400</v>
      </c>
      <c r="E320" s="242"/>
      <c r="F320" s="242"/>
      <c r="G320" s="242"/>
      <c r="H320" s="242">
        <v>46400</v>
      </c>
      <c r="I320" s="272" t="s">
        <v>99</v>
      </c>
      <c r="J320" s="272" t="s">
        <v>12</v>
      </c>
      <c r="K320" s="272" t="s">
        <v>81</v>
      </c>
      <c r="L320" s="272" t="s">
        <v>44</v>
      </c>
      <c r="M320" s="272" t="s">
        <v>44</v>
      </c>
      <c r="N320" s="242">
        <f t="shared" si="21"/>
        <v>-46400</v>
      </c>
      <c r="O320" s="242">
        <f t="shared" si="22"/>
        <v>-46400</v>
      </c>
      <c r="P320" s="242">
        <f t="shared" si="23"/>
        <v>0</v>
      </c>
      <c r="Q320" s="242">
        <f t="shared" si="24"/>
        <v>0</v>
      </c>
    </row>
    <row r="321" spans="1:17" x14ac:dyDescent="0.25">
      <c r="A321" s="340" t="s">
        <v>330</v>
      </c>
      <c r="B321" s="272" t="s">
        <v>331</v>
      </c>
      <c r="C321" s="242"/>
      <c r="D321" s="242">
        <v>110100</v>
      </c>
      <c r="E321" s="242">
        <v>41600</v>
      </c>
      <c r="F321" s="242"/>
      <c r="G321" s="242"/>
      <c r="H321" s="242">
        <v>68500</v>
      </c>
      <c r="I321" s="272" t="s">
        <v>99</v>
      </c>
      <c r="J321" s="272" t="s">
        <v>12</v>
      </c>
      <c r="K321" s="272" t="s">
        <v>81</v>
      </c>
      <c r="L321" s="272" t="s">
        <v>44</v>
      </c>
      <c r="M321" s="272" t="s">
        <v>44</v>
      </c>
      <c r="N321" s="242">
        <f t="shared" si="21"/>
        <v>-68500</v>
      </c>
      <c r="O321" s="242">
        <f t="shared" si="22"/>
        <v>-110100</v>
      </c>
      <c r="P321" s="242">
        <f t="shared" si="23"/>
        <v>41600</v>
      </c>
      <c r="Q321" s="242">
        <f t="shared" si="24"/>
        <v>0</v>
      </c>
    </row>
    <row r="322" spans="1:17" x14ac:dyDescent="0.25">
      <c r="A322" s="340" t="s">
        <v>332</v>
      </c>
      <c r="B322" s="272" t="s">
        <v>333</v>
      </c>
      <c r="C322" s="242"/>
      <c r="D322" s="242">
        <v>5720</v>
      </c>
      <c r="E322" s="242"/>
      <c r="F322" s="242"/>
      <c r="G322" s="242"/>
      <c r="H322" s="242">
        <v>5720</v>
      </c>
      <c r="I322" s="272" t="s">
        <v>99</v>
      </c>
      <c r="J322" s="272" t="s">
        <v>12</v>
      </c>
      <c r="K322" s="272" t="s">
        <v>81</v>
      </c>
      <c r="L322" s="272" t="s">
        <v>44</v>
      </c>
      <c r="M322" s="272" t="s">
        <v>44</v>
      </c>
      <c r="N322" s="242">
        <f t="shared" si="21"/>
        <v>-5720</v>
      </c>
      <c r="O322" s="242">
        <f t="shared" si="22"/>
        <v>-5720</v>
      </c>
      <c r="P322" s="242">
        <f t="shared" si="23"/>
        <v>0</v>
      </c>
      <c r="Q322" s="242">
        <f t="shared" si="24"/>
        <v>0</v>
      </c>
    </row>
    <row r="323" spans="1:17" x14ac:dyDescent="0.25">
      <c r="A323" s="340" t="s">
        <v>334</v>
      </c>
      <c r="B323" s="272" t="s">
        <v>335</v>
      </c>
      <c r="C323" s="242"/>
      <c r="D323" s="242">
        <v>25410</v>
      </c>
      <c r="E323" s="242"/>
      <c r="F323" s="242"/>
      <c r="G323" s="242"/>
      <c r="H323" s="242">
        <v>25410</v>
      </c>
      <c r="I323" s="272" t="s">
        <v>99</v>
      </c>
      <c r="J323" s="272" t="s">
        <v>12</v>
      </c>
      <c r="K323" s="272" t="s">
        <v>81</v>
      </c>
      <c r="L323" s="272" t="s">
        <v>44</v>
      </c>
      <c r="M323" s="272" t="s">
        <v>44</v>
      </c>
      <c r="N323" s="242">
        <f t="shared" si="21"/>
        <v>-25410</v>
      </c>
      <c r="O323" s="242">
        <f t="shared" si="22"/>
        <v>-25410</v>
      </c>
      <c r="P323" s="242">
        <f t="shared" si="23"/>
        <v>0</v>
      </c>
      <c r="Q323" s="242">
        <f t="shared" si="24"/>
        <v>0</v>
      </c>
    </row>
    <row r="324" spans="1:17" x14ac:dyDescent="0.25">
      <c r="A324" s="340" t="s">
        <v>336</v>
      </c>
      <c r="B324" s="272" t="s">
        <v>337</v>
      </c>
      <c r="C324" s="242"/>
      <c r="D324" s="242">
        <v>28820</v>
      </c>
      <c r="E324" s="242"/>
      <c r="F324" s="242"/>
      <c r="G324" s="242"/>
      <c r="H324" s="242">
        <v>28820</v>
      </c>
      <c r="I324" s="272" t="s">
        <v>99</v>
      </c>
      <c r="J324" s="272" t="s">
        <v>12</v>
      </c>
      <c r="K324" s="272" t="s">
        <v>81</v>
      </c>
      <c r="L324" s="272" t="s">
        <v>44</v>
      </c>
      <c r="M324" s="272" t="s">
        <v>44</v>
      </c>
      <c r="N324" s="242">
        <f t="shared" si="21"/>
        <v>-28820</v>
      </c>
      <c r="O324" s="242">
        <f t="shared" si="22"/>
        <v>-28820</v>
      </c>
      <c r="P324" s="242">
        <f t="shared" si="23"/>
        <v>0</v>
      </c>
      <c r="Q324" s="242">
        <f t="shared" si="24"/>
        <v>0</v>
      </c>
    </row>
    <row r="325" spans="1:17" x14ac:dyDescent="0.25">
      <c r="A325" s="340" t="s">
        <v>482</v>
      </c>
      <c r="B325" s="272" t="s">
        <v>483</v>
      </c>
      <c r="C325" s="242">
        <v>0</v>
      </c>
      <c r="D325" s="242"/>
      <c r="E325" s="242"/>
      <c r="F325" s="242">
        <v>46200</v>
      </c>
      <c r="G325" s="242"/>
      <c r="H325" s="242">
        <v>46200</v>
      </c>
      <c r="I325" s="272" t="s">
        <v>99</v>
      </c>
      <c r="J325" s="272" t="s">
        <v>12</v>
      </c>
      <c r="K325" s="272" t="s">
        <v>81</v>
      </c>
      <c r="L325" s="272" t="s">
        <v>44</v>
      </c>
      <c r="M325" s="272"/>
      <c r="N325" s="242">
        <f t="shared" si="21"/>
        <v>-46200</v>
      </c>
      <c r="O325" s="242">
        <f t="shared" si="22"/>
        <v>0</v>
      </c>
      <c r="P325" s="242">
        <f t="shared" si="23"/>
        <v>0</v>
      </c>
      <c r="Q325" s="242">
        <f t="shared" si="24"/>
        <v>46200</v>
      </c>
    </row>
    <row r="326" spans="1:17" x14ac:dyDescent="0.25">
      <c r="A326" s="340" t="s">
        <v>484</v>
      </c>
      <c r="B326" s="272" t="s">
        <v>485</v>
      </c>
      <c r="C326" s="242">
        <v>0</v>
      </c>
      <c r="D326" s="242"/>
      <c r="E326" s="242"/>
      <c r="F326" s="242">
        <v>500</v>
      </c>
      <c r="G326" s="242"/>
      <c r="H326" s="242">
        <v>500</v>
      </c>
      <c r="I326" s="272" t="s">
        <v>99</v>
      </c>
      <c r="J326" s="272" t="s">
        <v>12</v>
      </c>
      <c r="K326" s="272" t="s">
        <v>81</v>
      </c>
      <c r="L326" s="272" t="s">
        <v>44</v>
      </c>
      <c r="M326" s="272"/>
      <c r="N326" s="242">
        <f t="shared" si="21"/>
        <v>-500</v>
      </c>
      <c r="O326" s="242">
        <f t="shared" si="22"/>
        <v>0</v>
      </c>
      <c r="P326" s="242">
        <f t="shared" si="23"/>
        <v>0</v>
      </c>
      <c r="Q326" s="242">
        <f t="shared" si="24"/>
        <v>500</v>
      </c>
    </row>
    <row r="327" spans="1:17" x14ac:dyDescent="0.25">
      <c r="A327" s="340" t="s">
        <v>1200</v>
      </c>
      <c r="B327" s="272" t="s">
        <v>1201</v>
      </c>
      <c r="C327" s="242">
        <v>0</v>
      </c>
      <c r="D327" s="242"/>
      <c r="E327" s="242"/>
      <c r="F327" s="242">
        <v>86509.5</v>
      </c>
      <c r="G327" s="242"/>
      <c r="H327" s="242">
        <v>86509.5</v>
      </c>
      <c r="I327" s="272" t="s">
        <v>99</v>
      </c>
      <c r="J327" s="272" t="s">
        <v>12</v>
      </c>
      <c r="K327" s="272" t="s">
        <v>81</v>
      </c>
      <c r="L327" s="272" t="s">
        <v>44</v>
      </c>
      <c r="M327" s="272"/>
      <c r="N327" s="242">
        <f t="shared" si="21"/>
        <v>-86510</v>
      </c>
      <c r="O327" s="242">
        <f t="shared" si="22"/>
        <v>0</v>
      </c>
      <c r="P327" s="242">
        <f t="shared" si="23"/>
        <v>0</v>
      </c>
      <c r="Q327" s="242">
        <f t="shared" si="24"/>
        <v>86510</v>
      </c>
    </row>
    <row r="328" spans="1:17" x14ac:dyDescent="0.25">
      <c r="A328" s="340" t="s">
        <v>486</v>
      </c>
      <c r="B328" s="272" t="s">
        <v>487</v>
      </c>
      <c r="C328" s="242">
        <v>0</v>
      </c>
      <c r="D328" s="242"/>
      <c r="E328" s="242"/>
      <c r="F328" s="242">
        <v>25410</v>
      </c>
      <c r="G328" s="242"/>
      <c r="H328" s="242">
        <v>25410</v>
      </c>
      <c r="I328" s="272" t="s">
        <v>99</v>
      </c>
      <c r="J328" s="272" t="s">
        <v>12</v>
      </c>
      <c r="K328" s="272" t="s">
        <v>81</v>
      </c>
      <c r="L328" s="272" t="s">
        <v>44</v>
      </c>
      <c r="M328" s="272"/>
      <c r="N328" s="242">
        <f t="shared" si="21"/>
        <v>-25410</v>
      </c>
      <c r="O328" s="242">
        <f t="shared" si="22"/>
        <v>0</v>
      </c>
      <c r="P328" s="242">
        <f t="shared" si="23"/>
        <v>0</v>
      </c>
      <c r="Q328" s="242">
        <f t="shared" si="24"/>
        <v>25410</v>
      </c>
    </row>
    <row r="329" spans="1:17" x14ac:dyDescent="0.25">
      <c r="A329" s="340" t="s">
        <v>488</v>
      </c>
      <c r="B329" s="272" t="s">
        <v>489</v>
      </c>
      <c r="C329" s="242">
        <v>0</v>
      </c>
      <c r="D329" s="242"/>
      <c r="E329" s="242"/>
      <c r="F329" s="242">
        <v>1500</v>
      </c>
      <c r="G329" s="242"/>
      <c r="H329" s="242">
        <v>1500</v>
      </c>
      <c r="I329" s="272" t="s">
        <v>99</v>
      </c>
      <c r="J329" s="272" t="s">
        <v>12</v>
      </c>
      <c r="K329" s="272" t="s">
        <v>81</v>
      </c>
      <c r="L329" s="272" t="s">
        <v>44</v>
      </c>
      <c r="M329" s="272"/>
      <c r="N329" s="242">
        <f t="shared" si="21"/>
        <v>-1500</v>
      </c>
      <c r="O329" s="242">
        <f t="shared" si="22"/>
        <v>0</v>
      </c>
      <c r="P329" s="242">
        <f t="shared" si="23"/>
        <v>0</v>
      </c>
      <c r="Q329" s="242">
        <f t="shared" si="24"/>
        <v>1500</v>
      </c>
    </row>
    <row r="330" spans="1:17" x14ac:dyDescent="0.25">
      <c r="A330" s="340" t="s">
        <v>1202</v>
      </c>
      <c r="B330" s="272" t="s">
        <v>1203</v>
      </c>
      <c r="C330" s="242">
        <v>0</v>
      </c>
      <c r="D330" s="242"/>
      <c r="E330" s="242"/>
      <c r="F330" s="242">
        <v>41600</v>
      </c>
      <c r="G330" s="242"/>
      <c r="H330" s="242">
        <v>41600</v>
      </c>
      <c r="I330" s="272" t="s">
        <v>99</v>
      </c>
      <c r="J330" s="272" t="s">
        <v>12</v>
      </c>
      <c r="K330" s="272" t="s">
        <v>81</v>
      </c>
      <c r="L330" s="272" t="s">
        <v>44</v>
      </c>
      <c r="M330" s="272"/>
      <c r="N330" s="242">
        <f t="shared" si="21"/>
        <v>-41600</v>
      </c>
      <c r="O330" s="242">
        <f t="shared" si="22"/>
        <v>0</v>
      </c>
      <c r="P330" s="242">
        <f t="shared" si="23"/>
        <v>0</v>
      </c>
      <c r="Q330" s="242">
        <f t="shared" si="24"/>
        <v>41600</v>
      </c>
    </row>
    <row r="331" spans="1:17" x14ac:dyDescent="0.25">
      <c r="A331" s="340" t="s">
        <v>338</v>
      </c>
      <c r="B331" s="272" t="s">
        <v>339</v>
      </c>
      <c r="C331" s="242"/>
      <c r="D331" s="242">
        <v>74049</v>
      </c>
      <c r="E331" s="242"/>
      <c r="F331" s="242"/>
      <c r="G331" s="242"/>
      <c r="H331" s="242">
        <v>74049</v>
      </c>
      <c r="I331" s="272" t="s">
        <v>99</v>
      </c>
      <c r="J331" s="272" t="s">
        <v>406</v>
      </c>
      <c r="K331" s="272" t="s">
        <v>57</v>
      </c>
      <c r="L331" s="272" t="s">
        <v>1259</v>
      </c>
      <c r="M331" s="272" t="s">
        <v>1259</v>
      </c>
      <c r="N331" s="242">
        <f t="shared" ref="N331:N394" si="25">ROUND((G331-H331),0)</f>
        <v>-74049</v>
      </c>
      <c r="O331" s="242">
        <f t="shared" ref="O331:O394" si="26">ROUND((C331-D331),0)</f>
        <v>-74049</v>
      </c>
      <c r="P331" s="242">
        <f t="shared" ref="P331:P394" si="27">ROUND(E331,0)</f>
        <v>0</v>
      </c>
      <c r="Q331" s="242">
        <f t="shared" ref="Q331:Q394" si="28">ROUND(F331,0)</f>
        <v>0</v>
      </c>
    </row>
    <row r="332" spans="1:17" x14ac:dyDescent="0.25">
      <c r="A332" s="345" t="s">
        <v>340</v>
      </c>
      <c r="B332" s="272" t="s">
        <v>341</v>
      </c>
      <c r="C332" s="242"/>
      <c r="D332" s="242">
        <v>266842</v>
      </c>
      <c r="E332" s="346">
        <v>4635</v>
      </c>
      <c r="F332" s="242">
        <v>1</v>
      </c>
      <c r="G332" s="242"/>
      <c r="H332" s="242">
        <v>262208</v>
      </c>
      <c r="I332" s="272" t="s">
        <v>99</v>
      </c>
      <c r="J332" s="272" t="s">
        <v>406</v>
      </c>
      <c r="K332" s="272" t="s">
        <v>57</v>
      </c>
      <c r="L332" s="272" t="s">
        <v>1260</v>
      </c>
      <c r="M332" s="272" t="s">
        <v>1260</v>
      </c>
      <c r="N332" s="242">
        <f t="shared" si="25"/>
        <v>-262208</v>
      </c>
      <c r="O332" s="242">
        <f t="shared" si="26"/>
        <v>-266842</v>
      </c>
      <c r="P332" s="242">
        <f t="shared" si="27"/>
        <v>4635</v>
      </c>
      <c r="Q332" s="242">
        <f t="shared" si="28"/>
        <v>1</v>
      </c>
    </row>
    <row r="333" spans="1:17" x14ac:dyDescent="0.25">
      <c r="A333" s="340" t="s">
        <v>342</v>
      </c>
      <c r="B333" s="272" t="s">
        <v>343</v>
      </c>
      <c r="C333" s="242"/>
      <c r="D333" s="242">
        <v>38279</v>
      </c>
      <c r="E333" s="242"/>
      <c r="F333" s="242">
        <v>7133</v>
      </c>
      <c r="G333" s="242"/>
      <c r="H333" s="242">
        <v>45412</v>
      </c>
      <c r="I333" s="272" t="s">
        <v>99</v>
      </c>
      <c r="J333" s="272" t="s">
        <v>406</v>
      </c>
      <c r="K333" s="272" t="s">
        <v>57</v>
      </c>
      <c r="L333" s="272" t="s">
        <v>1260</v>
      </c>
      <c r="M333" s="272" t="s">
        <v>1260</v>
      </c>
      <c r="N333" s="242">
        <f t="shared" si="25"/>
        <v>-45412</v>
      </c>
      <c r="O333" s="242">
        <f t="shared" si="26"/>
        <v>-38279</v>
      </c>
      <c r="P333" s="242">
        <f t="shared" si="27"/>
        <v>0</v>
      </c>
      <c r="Q333" s="242">
        <f t="shared" si="28"/>
        <v>7133</v>
      </c>
    </row>
    <row r="334" spans="1:17" x14ac:dyDescent="0.25">
      <c r="A334" s="340" t="s">
        <v>344</v>
      </c>
      <c r="B334" s="272" t="s">
        <v>345</v>
      </c>
      <c r="C334" s="242"/>
      <c r="D334" s="242">
        <v>116904.5</v>
      </c>
      <c r="E334" s="242"/>
      <c r="F334" s="242">
        <v>4362</v>
      </c>
      <c r="G334" s="242"/>
      <c r="H334" s="242">
        <v>121266.5</v>
      </c>
      <c r="I334" s="272" t="s">
        <v>99</v>
      </c>
      <c r="J334" s="272" t="s">
        <v>406</v>
      </c>
      <c r="K334" s="272" t="s">
        <v>57</v>
      </c>
      <c r="L334" s="272" t="s">
        <v>1261</v>
      </c>
      <c r="M334" s="272" t="s">
        <v>1261</v>
      </c>
      <c r="N334" s="242">
        <f t="shared" si="25"/>
        <v>-121267</v>
      </c>
      <c r="O334" s="242">
        <f t="shared" si="26"/>
        <v>-116905</v>
      </c>
      <c r="P334" s="242">
        <f t="shared" si="27"/>
        <v>0</v>
      </c>
      <c r="Q334" s="242">
        <f t="shared" si="28"/>
        <v>4362</v>
      </c>
    </row>
    <row r="335" spans="1:17" x14ac:dyDescent="0.25">
      <c r="A335" s="340" t="s">
        <v>346</v>
      </c>
      <c r="B335" s="272" t="s">
        <v>347</v>
      </c>
      <c r="C335" s="242"/>
      <c r="D335" s="242">
        <v>1127051</v>
      </c>
      <c r="E335" s="242"/>
      <c r="F335" s="242">
        <v>47201</v>
      </c>
      <c r="G335" s="242"/>
      <c r="H335" s="242">
        <v>1174252</v>
      </c>
      <c r="I335" s="272" t="s">
        <v>99</v>
      </c>
      <c r="J335" s="272" t="s">
        <v>406</v>
      </c>
      <c r="K335" s="272" t="s">
        <v>57</v>
      </c>
      <c r="L335" s="272" t="s">
        <v>1262</v>
      </c>
      <c r="M335" s="272" t="s">
        <v>1262</v>
      </c>
      <c r="N335" s="242">
        <f t="shared" si="25"/>
        <v>-1174252</v>
      </c>
      <c r="O335" s="242">
        <f t="shared" si="26"/>
        <v>-1127051</v>
      </c>
      <c r="P335" s="242">
        <f t="shared" si="27"/>
        <v>0</v>
      </c>
      <c r="Q335" s="242">
        <f t="shared" si="28"/>
        <v>47201</v>
      </c>
    </row>
    <row r="336" spans="1:17" x14ac:dyDescent="0.25">
      <c r="A336" s="340" t="s">
        <v>348</v>
      </c>
      <c r="B336" s="272" t="s">
        <v>349</v>
      </c>
      <c r="C336" s="242"/>
      <c r="D336" s="242">
        <v>539338</v>
      </c>
      <c r="E336" s="242">
        <v>113750</v>
      </c>
      <c r="F336" s="242">
        <v>73958</v>
      </c>
      <c r="G336" s="242"/>
      <c r="H336" s="242">
        <v>499546</v>
      </c>
      <c r="I336" s="272" t="s">
        <v>99</v>
      </c>
      <c r="J336" s="272" t="s">
        <v>14</v>
      </c>
      <c r="K336" s="272" t="s">
        <v>59</v>
      </c>
      <c r="L336" s="272" t="s">
        <v>59</v>
      </c>
      <c r="M336" s="272" t="s">
        <v>59</v>
      </c>
      <c r="N336" s="242">
        <f t="shared" si="25"/>
        <v>-499546</v>
      </c>
      <c r="O336" s="242">
        <f t="shared" si="26"/>
        <v>-539338</v>
      </c>
      <c r="P336" s="242">
        <f t="shared" si="27"/>
        <v>113750</v>
      </c>
      <c r="Q336" s="242">
        <f t="shared" si="28"/>
        <v>73958</v>
      </c>
    </row>
    <row r="337" spans="1:17" x14ac:dyDescent="0.25">
      <c r="A337" s="340" t="s">
        <v>490</v>
      </c>
      <c r="B337" s="272" t="s">
        <v>491</v>
      </c>
      <c r="C337" s="242"/>
      <c r="D337" s="242">
        <v>1022088</v>
      </c>
      <c r="E337" s="242">
        <v>1022088.36</v>
      </c>
      <c r="F337" s="242">
        <v>0.36</v>
      </c>
      <c r="G337" s="242">
        <v>0</v>
      </c>
      <c r="H337" s="242"/>
      <c r="I337" s="272" t="s">
        <v>99</v>
      </c>
      <c r="J337" s="272" t="s">
        <v>12</v>
      </c>
      <c r="K337" s="272" t="s">
        <v>112</v>
      </c>
      <c r="L337" s="272" t="s">
        <v>112</v>
      </c>
      <c r="M337" s="272" t="s">
        <v>112</v>
      </c>
      <c r="N337" s="242">
        <f t="shared" si="25"/>
        <v>0</v>
      </c>
      <c r="O337" s="242">
        <f t="shared" si="26"/>
        <v>-1022088</v>
      </c>
      <c r="P337" s="242">
        <f t="shared" si="27"/>
        <v>1022088</v>
      </c>
      <c r="Q337" s="242">
        <f t="shared" si="28"/>
        <v>0</v>
      </c>
    </row>
    <row r="338" spans="1:17" x14ac:dyDescent="0.25">
      <c r="A338" s="340" t="s">
        <v>350</v>
      </c>
      <c r="B338" s="272" t="s">
        <v>351</v>
      </c>
      <c r="C338" s="242"/>
      <c r="D338" s="242">
        <v>187677663</v>
      </c>
      <c r="E338" s="242"/>
      <c r="F338" s="242">
        <v>7819662</v>
      </c>
      <c r="G338" s="242"/>
      <c r="H338" s="242">
        <v>195497325</v>
      </c>
      <c r="I338" s="272" t="s">
        <v>99</v>
      </c>
      <c r="J338" s="272" t="s">
        <v>406</v>
      </c>
      <c r="K338" s="272" t="s">
        <v>56</v>
      </c>
      <c r="L338" s="272" t="s">
        <v>1258</v>
      </c>
      <c r="M338" s="272" t="s">
        <v>1258</v>
      </c>
      <c r="N338" s="242">
        <f t="shared" si="25"/>
        <v>-195497325</v>
      </c>
      <c r="O338" s="242">
        <f t="shared" si="26"/>
        <v>-187677663</v>
      </c>
      <c r="P338" s="242">
        <f t="shared" si="27"/>
        <v>0</v>
      </c>
      <c r="Q338" s="242">
        <f t="shared" si="28"/>
        <v>7819662</v>
      </c>
    </row>
    <row r="339" spans="1:17" x14ac:dyDescent="0.25">
      <c r="A339" s="345" t="s">
        <v>352</v>
      </c>
      <c r="B339" s="272" t="s">
        <v>353</v>
      </c>
      <c r="C339" s="242"/>
      <c r="D339" s="242">
        <v>1780626</v>
      </c>
      <c r="E339" s="346">
        <v>583829</v>
      </c>
      <c r="F339" s="242">
        <v>146582</v>
      </c>
      <c r="G339" s="242"/>
      <c r="H339" s="242">
        <v>1343379</v>
      </c>
      <c r="I339" s="272" t="s">
        <v>99</v>
      </c>
      <c r="J339" s="272" t="s">
        <v>406</v>
      </c>
      <c r="K339" s="272" t="s">
        <v>56</v>
      </c>
      <c r="L339" s="272" t="s">
        <v>1258</v>
      </c>
      <c r="M339" s="272" t="s">
        <v>1258</v>
      </c>
      <c r="N339" s="242">
        <f t="shared" si="25"/>
        <v>-1343379</v>
      </c>
      <c r="O339" s="242">
        <f t="shared" si="26"/>
        <v>-1780626</v>
      </c>
      <c r="P339" s="242">
        <f t="shared" si="27"/>
        <v>583829</v>
      </c>
      <c r="Q339" s="242">
        <f t="shared" si="28"/>
        <v>146582</v>
      </c>
    </row>
    <row r="340" spans="1:17" x14ac:dyDescent="0.25">
      <c r="A340" s="345" t="s">
        <v>354</v>
      </c>
      <c r="B340" s="272" t="s">
        <v>355</v>
      </c>
      <c r="C340" s="242"/>
      <c r="D340" s="242">
        <v>58545</v>
      </c>
      <c r="E340" s="346">
        <v>36080</v>
      </c>
      <c r="F340" s="242"/>
      <c r="G340" s="242"/>
      <c r="H340" s="242">
        <v>22465</v>
      </c>
      <c r="I340" s="272" t="s">
        <v>99</v>
      </c>
      <c r="J340" s="272" t="s">
        <v>406</v>
      </c>
      <c r="K340" s="272" t="s">
        <v>56</v>
      </c>
      <c r="L340" s="272" t="s">
        <v>1258</v>
      </c>
      <c r="M340" s="272" t="s">
        <v>1258</v>
      </c>
      <c r="N340" s="242">
        <f t="shared" si="25"/>
        <v>-22465</v>
      </c>
      <c r="O340" s="242">
        <f t="shared" si="26"/>
        <v>-58545</v>
      </c>
      <c r="P340" s="242">
        <f t="shared" si="27"/>
        <v>36080</v>
      </c>
      <c r="Q340" s="242">
        <f t="shared" si="28"/>
        <v>0</v>
      </c>
    </row>
    <row r="341" spans="1:17" x14ac:dyDescent="0.25">
      <c r="A341" s="345" t="s">
        <v>356</v>
      </c>
      <c r="B341" s="272" t="s">
        <v>357</v>
      </c>
      <c r="C341" s="242"/>
      <c r="D341" s="242">
        <v>337615.25</v>
      </c>
      <c r="E341" s="346">
        <v>14020</v>
      </c>
      <c r="F341" s="242">
        <v>45233</v>
      </c>
      <c r="G341" s="242"/>
      <c r="H341" s="242">
        <v>368828.25</v>
      </c>
      <c r="I341" s="272" t="s">
        <v>99</v>
      </c>
      <c r="J341" s="272" t="s">
        <v>406</v>
      </c>
      <c r="K341" s="272" t="s">
        <v>56</v>
      </c>
      <c r="L341" s="272" t="s">
        <v>1258</v>
      </c>
      <c r="M341" s="272" t="s">
        <v>1258</v>
      </c>
      <c r="N341" s="242">
        <f t="shared" si="25"/>
        <v>-368828</v>
      </c>
      <c r="O341" s="242">
        <f t="shared" si="26"/>
        <v>-337615</v>
      </c>
      <c r="P341" s="242">
        <f t="shared" si="27"/>
        <v>14020</v>
      </c>
      <c r="Q341" s="242">
        <f t="shared" si="28"/>
        <v>45233</v>
      </c>
    </row>
    <row r="342" spans="1:17" x14ac:dyDescent="0.25">
      <c r="A342" s="340" t="s">
        <v>358</v>
      </c>
      <c r="B342" s="272" t="s">
        <v>359</v>
      </c>
      <c r="C342" s="242"/>
      <c r="D342" s="242">
        <v>8274313</v>
      </c>
      <c r="E342" s="242"/>
      <c r="F342" s="242">
        <v>386851</v>
      </c>
      <c r="G342" s="242"/>
      <c r="H342" s="242">
        <v>8661164</v>
      </c>
      <c r="I342" s="272" t="s">
        <v>99</v>
      </c>
      <c r="J342" s="272" t="s">
        <v>406</v>
      </c>
      <c r="K342" s="272" t="s">
        <v>56</v>
      </c>
      <c r="L342" s="272" t="s">
        <v>1258</v>
      </c>
      <c r="M342" s="272" t="s">
        <v>1258</v>
      </c>
      <c r="N342" s="242">
        <f t="shared" si="25"/>
        <v>-8661164</v>
      </c>
      <c r="O342" s="242">
        <f t="shared" si="26"/>
        <v>-8274313</v>
      </c>
      <c r="P342" s="242">
        <f t="shared" si="27"/>
        <v>0</v>
      </c>
      <c r="Q342" s="242">
        <f t="shared" si="28"/>
        <v>386851</v>
      </c>
    </row>
    <row r="343" spans="1:17" x14ac:dyDescent="0.25">
      <c r="A343" s="345" t="s">
        <v>360</v>
      </c>
      <c r="B343" s="272" t="s">
        <v>361</v>
      </c>
      <c r="C343" s="242"/>
      <c r="D343" s="242">
        <v>2055627</v>
      </c>
      <c r="E343" s="346">
        <v>142008</v>
      </c>
      <c r="F343" s="242">
        <v>27266</v>
      </c>
      <c r="G343" s="242"/>
      <c r="H343" s="242">
        <v>1940885</v>
      </c>
      <c r="I343" s="272" t="s">
        <v>99</v>
      </c>
      <c r="J343" s="272" t="s">
        <v>406</v>
      </c>
      <c r="K343" s="272" t="s">
        <v>56</v>
      </c>
      <c r="L343" s="272" t="s">
        <v>1258</v>
      </c>
      <c r="M343" s="272" t="s">
        <v>1258</v>
      </c>
      <c r="N343" s="242">
        <f t="shared" si="25"/>
        <v>-1940885</v>
      </c>
      <c r="O343" s="242">
        <f t="shared" si="26"/>
        <v>-2055627</v>
      </c>
      <c r="P343" s="242">
        <f t="shared" si="27"/>
        <v>142008</v>
      </c>
      <c r="Q343" s="242">
        <f t="shared" si="28"/>
        <v>27266</v>
      </c>
    </row>
    <row r="344" spans="1:17" x14ac:dyDescent="0.25">
      <c r="A344" s="340" t="s">
        <v>362</v>
      </c>
      <c r="B344" s="272" t="s">
        <v>363</v>
      </c>
      <c r="C344" s="242"/>
      <c r="D344" s="242">
        <v>12641302.02</v>
      </c>
      <c r="E344" s="242">
        <v>12641302.02</v>
      </c>
      <c r="F344" s="242"/>
      <c r="G344" s="242">
        <v>0</v>
      </c>
      <c r="H344" s="242"/>
      <c r="I344" s="272" t="s">
        <v>99</v>
      </c>
      <c r="J344" s="272" t="s">
        <v>17</v>
      </c>
      <c r="K344" s="272" t="s">
        <v>6</v>
      </c>
      <c r="L344" s="272" t="s">
        <v>6</v>
      </c>
      <c r="M344" s="272" t="s">
        <v>6</v>
      </c>
      <c r="N344" s="242">
        <f t="shared" si="25"/>
        <v>0</v>
      </c>
      <c r="O344" s="242">
        <f t="shared" si="26"/>
        <v>-12641302</v>
      </c>
      <c r="P344" s="242">
        <f t="shared" si="27"/>
        <v>12641302</v>
      </c>
      <c r="Q344" s="242">
        <f t="shared" si="28"/>
        <v>0</v>
      </c>
    </row>
    <row r="345" spans="1:17" x14ac:dyDescent="0.25">
      <c r="A345" s="340" t="s">
        <v>364</v>
      </c>
      <c r="B345" s="272" t="s">
        <v>365</v>
      </c>
      <c r="C345" s="242"/>
      <c r="D345" s="242">
        <v>100000000</v>
      </c>
      <c r="E345" s="242"/>
      <c r="F345" s="242"/>
      <c r="G345" s="242"/>
      <c r="H345" s="242">
        <v>100000000</v>
      </c>
      <c r="I345" s="272" t="s">
        <v>99</v>
      </c>
      <c r="J345" s="272" t="s">
        <v>17</v>
      </c>
      <c r="K345" s="272" t="s">
        <v>4</v>
      </c>
      <c r="L345" s="272" t="s">
        <v>65</v>
      </c>
      <c r="M345" s="272" t="s">
        <v>65</v>
      </c>
      <c r="N345" s="242">
        <f t="shared" si="25"/>
        <v>-100000000</v>
      </c>
      <c r="O345" s="242">
        <f t="shared" si="26"/>
        <v>-100000000</v>
      </c>
      <c r="P345" s="242">
        <f t="shared" si="27"/>
        <v>0</v>
      </c>
      <c r="Q345" s="242">
        <f t="shared" si="28"/>
        <v>0</v>
      </c>
    </row>
    <row r="346" spans="1:17" x14ac:dyDescent="0.25">
      <c r="A346" s="340" t="s">
        <v>366</v>
      </c>
      <c r="B346" s="272" t="s">
        <v>367</v>
      </c>
      <c r="C346" s="242"/>
      <c r="D346" s="242">
        <v>30000000</v>
      </c>
      <c r="E346" s="242"/>
      <c r="F346" s="242"/>
      <c r="G346" s="242"/>
      <c r="H346" s="242">
        <v>30000000</v>
      </c>
      <c r="I346" s="272" t="s">
        <v>99</v>
      </c>
      <c r="J346" s="272" t="s">
        <v>17</v>
      </c>
      <c r="K346" s="272" t="s">
        <v>407</v>
      </c>
      <c r="L346" s="272" t="s">
        <v>418</v>
      </c>
      <c r="M346" s="272" t="s">
        <v>418</v>
      </c>
      <c r="N346" s="242">
        <f t="shared" si="25"/>
        <v>-30000000</v>
      </c>
      <c r="O346" s="242">
        <f t="shared" si="26"/>
        <v>-30000000</v>
      </c>
      <c r="P346" s="242">
        <f t="shared" si="27"/>
        <v>0</v>
      </c>
      <c r="Q346" s="242">
        <f t="shared" si="28"/>
        <v>0</v>
      </c>
    </row>
    <row r="347" spans="1:17" x14ac:dyDescent="0.25">
      <c r="A347" s="340" t="s">
        <v>368</v>
      </c>
      <c r="B347" s="272" t="s">
        <v>369</v>
      </c>
      <c r="C347" s="242"/>
      <c r="D347" s="242">
        <v>0.26</v>
      </c>
      <c r="E347" s="242">
        <v>0.26</v>
      </c>
      <c r="F347" s="242"/>
      <c r="G347" s="242">
        <v>0</v>
      </c>
      <c r="H347" s="242"/>
      <c r="I347" s="272" t="s">
        <v>99</v>
      </c>
      <c r="J347" s="272" t="s">
        <v>17</v>
      </c>
      <c r="K347" s="272" t="s">
        <v>6</v>
      </c>
      <c r="L347" s="272" t="s">
        <v>6</v>
      </c>
      <c r="M347" s="272"/>
      <c r="N347" s="242">
        <f t="shared" si="25"/>
        <v>0</v>
      </c>
      <c r="O347" s="242">
        <f t="shared" si="26"/>
        <v>0</v>
      </c>
      <c r="P347" s="242">
        <f t="shared" si="27"/>
        <v>0</v>
      </c>
      <c r="Q347" s="242">
        <f t="shared" si="28"/>
        <v>0</v>
      </c>
    </row>
    <row r="348" spans="1:17" x14ac:dyDescent="0.25">
      <c r="A348" s="340" t="s">
        <v>907</v>
      </c>
      <c r="B348" s="272" t="s">
        <v>906</v>
      </c>
      <c r="C348" s="242">
        <v>0</v>
      </c>
      <c r="D348" s="242"/>
      <c r="E348" s="242">
        <v>545211.32999999996</v>
      </c>
      <c r="F348" s="242"/>
      <c r="G348" s="242">
        <v>545211.32999999996</v>
      </c>
      <c r="H348" s="242"/>
      <c r="I348" s="272" t="s">
        <v>100</v>
      </c>
      <c r="J348" s="272" t="s">
        <v>409</v>
      </c>
      <c r="K348" s="272" t="s">
        <v>21</v>
      </c>
      <c r="L348" s="272" t="s">
        <v>24</v>
      </c>
      <c r="M348" s="272"/>
      <c r="N348" s="242">
        <f t="shared" si="25"/>
        <v>545211</v>
      </c>
      <c r="O348" s="242">
        <f t="shared" si="26"/>
        <v>0</v>
      </c>
      <c r="P348" s="242">
        <f t="shared" si="27"/>
        <v>545211</v>
      </c>
      <c r="Q348" s="242">
        <f t="shared" si="28"/>
        <v>0</v>
      </c>
    </row>
    <row r="349" spans="1:17" x14ac:dyDescent="0.25">
      <c r="A349" s="340" t="s">
        <v>905</v>
      </c>
      <c r="B349" s="272" t="s">
        <v>904</v>
      </c>
      <c r="C349" s="242">
        <v>0</v>
      </c>
      <c r="D349" s="242"/>
      <c r="E349" s="242">
        <v>130696.65</v>
      </c>
      <c r="F349" s="242"/>
      <c r="G349" s="242">
        <v>130696.65</v>
      </c>
      <c r="H349" s="242"/>
      <c r="I349" s="272" t="s">
        <v>100</v>
      </c>
      <c r="J349" s="272" t="s">
        <v>409</v>
      </c>
      <c r="K349" s="272" t="s">
        <v>21</v>
      </c>
      <c r="L349" s="272" t="s">
        <v>24</v>
      </c>
      <c r="M349" s="272"/>
      <c r="N349" s="242">
        <f t="shared" si="25"/>
        <v>130697</v>
      </c>
      <c r="O349" s="242">
        <f t="shared" si="26"/>
        <v>0</v>
      </c>
      <c r="P349" s="242">
        <f t="shared" si="27"/>
        <v>130697</v>
      </c>
      <c r="Q349" s="242">
        <f t="shared" si="28"/>
        <v>0</v>
      </c>
    </row>
    <row r="350" spans="1:17" x14ac:dyDescent="0.25">
      <c r="A350" s="340" t="s">
        <v>903</v>
      </c>
      <c r="B350" s="272" t="s">
        <v>902</v>
      </c>
      <c r="C350" s="242">
        <v>0</v>
      </c>
      <c r="D350" s="242"/>
      <c r="E350" s="242">
        <v>54750.05</v>
      </c>
      <c r="F350" s="242"/>
      <c r="G350" s="242">
        <v>54750.05</v>
      </c>
      <c r="H350" s="242"/>
      <c r="I350" s="272" t="s">
        <v>100</v>
      </c>
      <c r="J350" s="272" t="s">
        <v>409</v>
      </c>
      <c r="K350" s="272" t="s">
        <v>21</v>
      </c>
      <c r="L350" s="272" t="s">
        <v>24</v>
      </c>
      <c r="M350" s="272"/>
      <c r="N350" s="242">
        <f t="shared" si="25"/>
        <v>54750</v>
      </c>
      <c r="O350" s="242">
        <f t="shared" si="26"/>
        <v>0</v>
      </c>
      <c r="P350" s="242">
        <f t="shared" si="27"/>
        <v>54750</v>
      </c>
      <c r="Q350" s="242">
        <f t="shared" si="28"/>
        <v>0</v>
      </c>
    </row>
    <row r="351" spans="1:17" x14ac:dyDescent="0.25">
      <c r="A351" s="340" t="s">
        <v>901</v>
      </c>
      <c r="B351" s="272" t="s">
        <v>900</v>
      </c>
      <c r="C351" s="242">
        <v>0</v>
      </c>
      <c r="D351" s="242"/>
      <c r="E351" s="242">
        <v>207017</v>
      </c>
      <c r="F351" s="242"/>
      <c r="G351" s="242">
        <v>207017</v>
      </c>
      <c r="H351" s="242"/>
      <c r="I351" s="272" t="s">
        <v>100</v>
      </c>
      <c r="J351" s="272" t="s">
        <v>409</v>
      </c>
      <c r="K351" s="272" t="s">
        <v>21</v>
      </c>
      <c r="L351" s="272" t="s">
        <v>24</v>
      </c>
      <c r="M351" s="272"/>
      <c r="N351" s="242">
        <f t="shared" si="25"/>
        <v>207017</v>
      </c>
      <c r="O351" s="242">
        <f t="shared" si="26"/>
        <v>0</v>
      </c>
      <c r="P351" s="242">
        <f t="shared" si="27"/>
        <v>207017</v>
      </c>
      <c r="Q351" s="242">
        <f t="shared" si="28"/>
        <v>0</v>
      </c>
    </row>
    <row r="352" spans="1:17" x14ac:dyDescent="0.25">
      <c r="A352" s="340" t="s">
        <v>1204</v>
      </c>
      <c r="B352" s="272" t="s">
        <v>1205</v>
      </c>
      <c r="C352" s="242">
        <v>0</v>
      </c>
      <c r="D352" s="242"/>
      <c r="E352" s="242">
        <v>2389</v>
      </c>
      <c r="F352" s="242"/>
      <c r="G352" s="242">
        <v>2389</v>
      </c>
      <c r="H352" s="242"/>
      <c r="I352" s="272" t="s">
        <v>100</v>
      </c>
      <c r="J352" s="272" t="s">
        <v>409</v>
      </c>
      <c r="K352" s="272" t="s">
        <v>21</v>
      </c>
      <c r="L352" s="272" t="s">
        <v>24</v>
      </c>
      <c r="M352" s="272"/>
      <c r="N352" s="242">
        <f t="shared" si="25"/>
        <v>2389</v>
      </c>
      <c r="O352" s="242">
        <f t="shared" si="26"/>
        <v>0</v>
      </c>
      <c r="P352" s="242">
        <f t="shared" si="27"/>
        <v>2389</v>
      </c>
      <c r="Q352" s="242">
        <f t="shared" si="28"/>
        <v>0</v>
      </c>
    </row>
    <row r="353" spans="1:17" x14ac:dyDescent="0.25">
      <c r="A353" s="340" t="s">
        <v>1206</v>
      </c>
      <c r="B353" s="272" t="s">
        <v>1207</v>
      </c>
      <c r="C353" s="242">
        <v>0</v>
      </c>
      <c r="D353" s="242"/>
      <c r="E353" s="242">
        <v>73958</v>
      </c>
      <c r="F353" s="242"/>
      <c r="G353" s="242">
        <v>73958</v>
      </c>
      <c r="H353" s="242"/>
      <c r="I353" s="272" t="s">
        <v>100</v>
      </c>
      <c r="J353" s="272" t="s">
        <v>409</v>
      </c>
      <c r="K353" s="272" t="s">
        <v>21</v>
      </c>
      <c r="L353" s="272" t="s">
        <v>1257</v>
      </c>
      <c r="M353" s="272"/>
      <c r="N353" s="242">
        <f t="shared" si="25"/>
        <v>73958</v>
      </c>
      <c r="O353" s="242">
        <f t="shared" si="26"/>
        <v>0</v>
      </c>
      <c r="P353" s="242">
        <f t="shared" si="27"/>
        <v>73958</v>
      </c>
      <c r="Q353" s="242">
        <f t="shared" si="28"/>
        <v>0</v>
      </c>
    </row>
    <row r="354" spans="1:17" x14ac:dyDescent="0.25">
      <c r="A354" s="340" t="s">
        <v>899</v>
      </c>
      <c r="B354" s="272" t="s">
        <v>898</v>
      </c>
      <c r="C354" s="242">
        <v>0</v>
      </c>
      <c r="D354" s="242"/>
      <c r="E354" s="242">
        <v>27000</v>
      </c>
      <c r="F354" s="242"/>
      <c r="G354" s="242">
        <v>27000</v>
      </c>
      <c r="H354" s="242"/>
      <c r="I354" s="272" t="s">
        <v>100</v>
      </c>
      <c r="J354" s="272" t="s">
        <v>409</v>
      </c>
      <c r="K354" s="272" t="s">
        <v>21</v>
      </c>
      <c r="L354" s="306" t="s">
        <v>71</v>
      </c>
      <c r="M354" s="272"/>
      <c r="N354" s="242">
        <f t="shared" si="25"/>
        <v>27000</v>
      </c>
      <c r="O354" s="242">
        <f t="shared" si="26"/>
        <v>0</v>
      </c>
      <c r="P354" s="242">
        <f t="shared" si="27"/>
        <v>27000</v>
      </c>
      <c r="Q354" s="242">
        <f t="shared" si="28"/>
        <v>0</v>
      </c>
    </row>
    <row r="355" spans="1:17" x14ac:dyDescent="0.25">
      <c r="A355" s="340" t="s">
        <v>897</v>
      </c>
      <c r="B355" s="272" t="s">
        <v>896</v>
      </c>
      <c r="C355" s="242">
        <v>0</v>
      </c>
      <c r="D355" s="242"/>
      <c r="E355" s="242">
        <v>180000</v>
      </c>
      <c r="F355" s="242"/>
      <c r="G355" s="242">
        <v>180000</v>
      </c>
      <c r="H355" s="242"/>
      <c r="I355" s="272" t="s">
        <v>100</v>
      </c>
      <c r="J355" s="272" t="s">
        <v>409</v>
      </c>
      <c r="K355" s="272" t="s">
        <v>21</v>
      </c>
      <c r="L355" s="306" t="s">
        <v>463</v>
      </c>
      <c r="M355" s="272"/>
      <c r="N355" s="242">
        <f t="shared" si="25"/>
        <v>180000</v>
      </c>
      <c r="O355" s="242">
        <f t="shared" si="26"/>
        <v>0</v>
      </c>
      <c r="P355" s="242">
        <f t="shared" si="27"/>
        <v>180000</v>
      </c>
      <c r="Q355" s="242">
        <f t="shared" si="28"/>
        <v>0</v>
      </c>
    </row>
    <row r="356" spans="1:17" x14ac:dyDescent="0.25">
      <c r="A356" s="340" t="s">
        <v>895</v>
      </c>
      <c r="B356" s="272" t="s">
        <v>894</v>
      </c>
      <c r="C356" s="242">
        <v>0</v>
      </c>
      <c r="D356" s="242"/>
      <c r="E356" s="242">
        <v>6000</v>
      </c>
      <c r="F356" s="242"/>
      <c r="G356" s="242">
        <v>6000</v>
      </c>
      <c r="H356" s="242"/>
      <c r="I356" s="272" t="s">
        <v>100</v>
      </c>
      <c r="J356" s="272" t="s">
        <v>409</v>
      </c>
      <c r="K356" s="272" t="s">
        <v>21</v>
      </c>
      <c r="L356" s="272" t="s">
        <v>71</v>
      </c>
      <c r="M356" s="272"/>
      <c r="N356" s="242">
        <f t="shared" si="25"/>
        <v>6000</v>
      </c>
      <c r="O356" s="242">
        <f t="shared" si="26"/>
        <v>0</v>
      </c>
      <c r="P356" s="242">
        <f t="shared" si="27"/>
        <v>6000</v>
      </c>
      <c r="Q356" s="242">
        <f t="shared" si="28"/>
        <v>0</v>
      </c>
    </row>
    <row r="357" spans="1:17" x14ac:dyDescent="0.25">
      <c r="A357" s="340" t="s">
        <v>893</v>
      </c>
      <c r="B357" s="272" t="s">
        <v>892</v>
      </c>
      <c r="C357" s="242">
        <v>0</v>
      </c>
      <c r="D357" s="242"/>
      <c r="E357" s="242">
        <v>400000</v>
      </c>
      <c r="F357" s="242"/>
      <c r="G357" s="242">
        <v>400000</v>
      </c>
      <c r="H357" s="242"/>
      <c r="I357" s="272" t="s">
        <v>100</v>
      </c>
      <c r="J357" s="272" t="s">
        <v>409</v>
      </c>
      <c r="K357" s="272" t="s">
        <v>21</v>
      </c>
      <c r="L357" s="272" t="s">
        <v>463</v>
      </c>
      <c r="M357" s="272"/>
      <c r="N357" s="242">
        <f t="shared" si="25"/>
        <v>400000</v>
      </c>
      <c r="O357" s="242">
        <f t="shared" si="26"/>
        <v>0</v>
      </c>
      <c r="P357" s="242">
        <f t="shared" si="27"/>
        <v>400000</v>
      </c>
      <c r="Q357" s="242">
        <f t="shared" si="28"/>
        <v>0</v>
      </c>
    </row>
    <row r="358" spans="1:17" x14ac:dyDescent="0.25">
      <c r="A358" s="340" t="s">
        <v>891</v>
      </c>
      <c r="B358" s="272" t="s">
        <v>890</v>
      </c>
      <c r="C358" s="242">
        <v>0</v>
      </c>
      <c r="D358" s="242"/>
      <c r="E358" s="242">
        <v>204595.52</v>
      </c>
      <c r="F358" s="242">
        <v>30004</v>
      </c>
      <c r="G358" s="242">
        <v>174591.52</v>
      </c>
      <c r="H358" s="242"/>
      <c r="I358" s="272" t="s">
        <v>100</v>
      </c>
      <c r="J358" s="272" t="s">
        <v>409</v>
      </c>
      <c r="K358" s="272" t="s">
        <v>21</v>
      </c>
      <c r="L358" s="272" t="s">
        <v>547</v>
      </c>
      <c r="M358" s="272"/>
      <c r="N358" s="242">
        <f t="shared" si="25"/>
        <v>174592</v>
      </c>
      <c r="O358" s="242">
        <f t="shared" si="26"/>
        <v>0</v>
      </c>
      <c r="P358" s="242">
        <f t="shared" si="27"/>
        <v>204596</v>
      </c>
      <c r="Q358" s="242">
        <f t="shared" si="28"/>
        <v>30004</v>
      </c>
    </row>
    <row r="359" spans="1:17" x14ac:dyDescent="0.25">
      <c r="A359" s="340" t="s">
        <v>889</v>
      </c>
      <c r="B359" s="272" t="s">
        <v>888</v>
      </c>
      <c r="C359" s="242">
        <v>0</v>
      </c>
      <c r="D359" s="242"/>
      <c r="E359" s="242">
        <v>63995.01</v>
      </c>
      <c r="F359" s="242"/>
      <c r="G359" s="242">
        <v>63995.01</v>
      </c>
      <c r="H359" s="242"/>
      <c r="I359" s="272" t="s">
        <v>100</v>
      </c>
      <c r="J359" s="272" t="s">
        <v>409</v>
      </c>
      <c r="K359" s="272" t="s">
        <v>21</v>
      </c>
      <c r="L359" s="272" t="s">
        <v>45</v>
      </c>
      <c r="M359" s="272"/>
      <c r="N359" s="242">
        <f t="shared" si="25"/>
        <v>63995</v>
      </c>
      <c r="O359" s="242">
        <f t="shared" si="26"/>
        <v>0</v>
      </c>
      <c r="P359" s="242">
        <f t="shared" si="27"/>
        <v>63995</v>
      </c>
      <c r="Q359" s="242">
        <f t="shared" si="28"/>
        <v>0</v>
      </c>
    </row>
    <row r="360" spans="1:17" x14ac:dyDescent="0.25">
      <c r="A360" s="340" t="s">
        <v>887</v>
      </c>
      <c r="B360" s="272" t="s">
        <v>886</v>
      </c>
      <c r="C360" s="242">
        <v>0</v>
      </c>
      <c r="D360" s="242"/>
      <c r="E360" s="242">
        <v>13127.13</v>
      </c>
      <c r="F360" s="242"/>
      <c r="G360" s="242">
        <v>13127.13</v>
      </c>
      <c r="H360" s="242"/>
      <c r="I360" s="272" t="s">
        <v>100</v>
      </c>
      <c r="J360" s="272" t="s">
        <v>409</v>
      </c>
      <c r="K360" s="272" t="s">
        <v>21</v>
      </c>
      <c r="L360" s="272" t="s">
        <v>45</v>
      </c>
      <c r="M360" s="272"/>
      <c r="N360" s="242">
        <f t="shared" si="25"/>
        <v>13127</v>
      </c>
      <c r="O360" s="242">
        <f t="shared" si="26"/>
        <v>0</v>
      </c>
      <c r="P360" s="242">
        <f t="shared" si="27"/>
        <v>13127</v>
      </c>
      <c r="Q360" s="242">
        <f t="shared" si="28"/>
        <v>0</v>
      </c>
    </row>
    <row r="361" spans="1:17" x14ac:dyDescent="0.25">
      <c r="A361" s="340" t="s">
        <v>885</v>
      </c>
      <c r="B361" s="272" t="s">
        <v>884</v>
      </c>
      <c r="C361" s="242">
        <v>0</v>
      </c>
      <c r="D361" s="242"/>
      <c r="E361" s="242">
        <v>1775</v>
      </c>
      <c r="F361" s="242"/>
      <c r="G361" s="242">
        <v>1775</v>
      </c>
      <c r="H361" s="242"/>
      <c r="I361" s="272" t="s">
        <v>100</v>
      </c>
      <c r="J361" s="272" t="s">
        <v>409</v>
      </c>
      <c r="K361" s="272" t="s">
        <v>21</v>
      </c>
      <c r="L361" s="272" t="s">
        <v>82</v>
      </c>
      <c r="M361" s="272"/>
      <c r="N361" s="242">
        <f t="shared" si="25"/>
        <v>1775</v>
      </c>
      <c r="O361" s="242">
        <f t="shared" si="26"/>
        <v>0</v>
      </c>
      <c r="P361" s="242">
        <f t="shared" si="27"/>
        <v>1775</v>
      </c>
      <c r="Q361" s="242">
        <f t="shared" si="28"/>
        <v>0</v>
      </c>
    </row>
    <row r="362" spans="1:17" x14ac:dyDescent="0.25">
      <c r="A362" s="340" t="s">
        <v>883</v>
      </c>
      <c r="B362" s="272" t="s">
        <v>882</v>
      </c>
      <c r="C362" s="242">
        <v>0</v>
      </c>
      <c r="D362" s="242"/>
      <c r="E362" s="242">
        <v>451.05</v>
      </c>
      <c r="F362" s="242"/>
      <c r="G362" s="242">
        <v>451.05</v>
      </c>
      <c r="H362" s="242"/>
      <c r="I362" s="272" t="s">
        <v>100</v>
      </c>
      <c r="J362" s="272" t="s">
        <v>409</v>
      </c>
      <c r="K362" s="272" t="s">
        <v>21</v>
      </c>
      <c r="L362" s="272" t="s">
        <v>82</v>
      </c>
      <c r="M362" s="272"/>
      <c r="N362" s="242">
        <f t="shared" si="25"/>
        <v>451</v>
      </c>
      <c r="O362" s="242">
        <f t="shared" si="26"/>
        <v>0</v>
      </c>
      <c r="P362" s="242">
        <f t="shared" si="27"/>
        <v>451</v>
      </c>
      <c r="Q362" s="242">
        <f t="shared" si="28"/>
        <v>0</v>
      </c>
    </row>
    <row r="363" spans="1:17" x14ac:dyDescent="0.25">
      <c r="A363" s="340" t="s">
        <v>881</v>
      </c>
      <c r="B363" s="272" t="s">
        <v>880</v>
      </c>
      <c r="C363" s="242">
        <v>0</v>
      </c>
      <c r="D363" s="242"/>
      <c r="E363" s="242">
        <v>147276</v>
      </c>
      <c r="F363" s="242"/>
      <c r="G363" s="242">
        <v>147276</v>
      </c>
      <c r="H363" s="242"/>
      <c r="I363" s="272" t="s">
        <v>100</v>
      </c>
      <c r="J363" s="272" t="s">
        <v>409</v>
      </c>
      <c r="K363" s="272" t="s">
        <v>21</v>
      </c>
      <c r="L363" s="272" t="s">
        <v>82</v>
      </c>
      <c r="M363" s="272"/>
      <c r="N363" s="242">
        <f t="shared" si="25"/>
        <v>147276</v>
      </c>
      <c r="O363" s="242">
        <f t="shared" si="26"/>
        <v>0</v>
      </c>
      <c r="P363" s="242">
        <f t="shared" si="27"/>
        <v>147276</v>
      </c>
      <c r="Q363" s="242">
        <f t="shared" si="28"/>
        <v>0</v>
      </c>
    </row>
    <row r="364" spans="1:17" x14ac:dyDescent="0.25">
      <c r="A364" s="340" t="s">
        <v>879</v>
      </c>
      <c r="B364" s="272" t="s">
        <v>878</v>
      </c>
      <c r="C364" s="242">
        <v>0</v>
      </c>
      <c r="D364" s="242"/>
      <c r="E364" s="242">
        <v>25200</v>
      </c>
      <c r="F364" s="242"/>
      <c r="G364" s="242">
        <v>25200</v>
      </c>
      <c r="H364" s="242"/>
      <c r="I364" s="272" t="s">
        <v>100</v>
      </c>
      <c r="J364" s="272" t="s">
        <v>409</v>
      </c>
      <c r="K364" s="272" t="s">
        <v>21</v>
      </c>
      <c r="L364" s="272" t="s">
        <v>82</v>
      </c>
      <c r="M364" s="272"/>
      <c r="N364" s="242">
        <f t="shared" si="25"/>
        <v>25200</v>
      </c>
      <c r="O364" s="242">
        <f t="shared" si="26"/>
        <v>0</v>
      </c>
      <c r="P364" s="242">
        <f t="shared" si="27"/>
        <v>25200</v>
      </c>
      <c r="Q364" s="242">
        <f t="shared" si="28"/>
        <v>0</v>
      </c>
    </row>
    <row r="365" spans="1:17" x14ac:dyDescent="0.25">
      <c r="A365" s="340" t="s">
        <v>1208</v>
      </c>
      <c r="B365" s="272" t="s">
        <v>1209</v>
      </c>
      <c r="C365" s="242">
        <v>0</v>
      </c>
      <c r="D365" s="242"/>
      <c r="E365" s="242">
        <v>35000</v>
      </c>
      <c r="F365" s="242"/>
      <c r="G365" s="242">
        <v>35000</v>
      </c>
      <c r="H365" s="242"/>
      <c r="I365" s="272" t="s">
        <v>100</v>
      </c>
      <c r="J365" s="272" t="s">
        <v>409</v>
      </c>
      <c r="K365" s="272" t="s">
        <v>21</v>
      </c>
      <c r="L365" s="272" t="s">
        <v>26</v>
      </c>
      <c r="M365" s="272"/>
      <c r="N365" s="242">
        <f t="shared" si="25"/>
        <v>35000</v>
      </c>
      <c r="O365" s="242">
        <f t="shared" si="26"/>
        <v>0</v>
      </c>
      <c r="P365" s="242">
        <f t="shared" si="27"/>
        <v>35000</v>
      </c>
      <c r="Q365" s="242">
        <f t="shared" si="28"/>
        <v>0</v>
      </c>
    </row>
    <row r="366" spans="1:17" x14ac:dyDescent="0.25">
      <c r="A366" s="340" t="s">
        <v>877</v>
      </c>
      <c r="B366" s="272" t="s">
        <v>876</v>
      </c>
      <c r="C366" s="242">
        <v>0</v>
      </c>
      <c r="D366" s="242"/>
      <c r="E366" s="242">
        <v>12578</v>
      </c>
      <c r="F366" s="242"/>
      <c r="G366" s="242">
        <v>12578</v>
      </c>
      <c r="H366" s="242"/>
      <c r="I366" s="272" t="s">
        <v>100</v>
      </c>
      <c r="J366" s="272" t="s">
        <v>409</v>
      </c>
      <c r="K366" s="272" t="s">
        <v>21</v>
      </c>
      <c r="L366" s="272" t="s">
        <v>26</v>
      </c>
      <c r="M366" s="272"/>
      <c r="N366" s="242">
        <f t="shared" si="25"/>
        <v>12578</v>
      </c>
      <c r="O366" s="242">
        <f t="shared" si="26"/>
        <v>0</v>
      </c>
      <c r="P366" s="242">
        <f t="shared" si="27"/>
        <v>12578</v>
      </c>
      <c r="Q366" s="242">
        <f t="shared" si="28"/>
        <v>0</v>
      </c>
    </row>
    <row r="367" spans="1:17" x14ac:dyDescent="0.25">
      <c r="A367" s="340" t="s">
        <v>1210</v>
      </c>
      <c r="B367" s="272" t="s">
        <v>1211</v>
      </c>
      <c r="C367" s="242">
        <v>0</v>
      </c>
      <c r="D367" s="242"/>
      <c r="E367" s="242">
        <v>6243.91</v>
      </c>
      <c r="F367" s="242"/>
      <c r="G367" s="242">
        <v>6243.91</v>
      </c>
      <c r="H367" s="242"/>
      <c r="I367" s="272" t="s">
        <v>100</v>
      </c>
      <c r="J367" s="272" t="s">
        <v>409</v>
      </c>
      <c r="K367" s="272" t="s">
        <v>21</v>
      </c>
      <c r="L367" s="272" t="s">
        <v>25</v>
      </c>
      <c r="M367" s="272"/>
      <c r="N367" s="242">
        <f t="shared" si="25"/>
        <v>6244</v>
      </c>
      <c r="O367" s="242">
        <f t="shared" si="26"/>
        <v>0</v>
      </c>
      <c r="P367" s="242">
        <f t="shared" si="27"/>
        <v>6244</v>
      </c>
      <c r="Q367" s="242">
        <f t="shared" si="28"/>
        <v>0</v>
      </c>
    </row>
    <row r="368" spans="1:17" x14ac:dyDescent="0.25">
      <c r="A368" s="340" t="s">
        <v>875</v>
      </c>
      <c r="B368" s="272" t="s">
        <v>874</v>
      </c>
      <c r="C368" s="242">
        <v>0</v>
      </c>
      <c r="D368" s="242"/>
      <c r="E368" s="242">
        <v>3609.04</v>
      </c>
      <c r="F368" s="242"/>
      <c r="G368" s="242">
        <v>3609.04</v>
      </c>
      <c r="H368" s="242"/>
      <c r="I368" s="272" t="s">
        <v>100</v>
      </c>
      <c r="J368" s="272" t="s">
        <v>409</v>
      </c>
      <c r="K368" s="272" t="s">
        <v>21</v>
      </c>
      <c r="L368" s="272" t="s">
        <v>25</v>
      </c>
      <c r="M368" s="272"/>
      <c r="N368" s="242">
        <f t="shared" si="25"/>
        <v>3609</v>
      </c>
      <c r="O368" s="242">
        <f t="shared" si="26"/>
        <v>0</v>
      </c>
      <c r="P368" s="242">
        <f t="shared" si="27"/>
        <v>3609</v>
      </c>
      <c r="Q368" s="242">
        <f t="shared" si="28"/>
        <v>0</v>
      </c>
    </row>
    <row r="369" spans="1:17" x14ac:dyDescent="0.25">
      <c r="A369" s="340" t="s">
        <v>873</v>
      </c>
      <c r="B369" s="272" t="s">
        <v>872</v>
      </c>
      <c r="C369" s="242">
        <v>0</v>
      </c>
      <c r="D369" s="242"/>
      <c r="E369" s="242">
        <v>8411.52</v>
      </c>
      <c r="F369" s="242"/>
      <c r="G369" s="242">
        <v>8411.52</v>
      </c>
      <c r="H369" s="242"/>
      <c r="I369" s="272" t="s">
        <v>100</v>
      </c>
      <c r="J369" s="272" t="s">
        <v>409</v>
      </c>
      <c r="K369" s="272" t="s">
        <v>21</v>
      </c>
      <c r="L369" s="272" t="s">
        <v>411</v>
      </c>
      <c r="M369" s="272"/>
      <c r="N369" s="242">
        <f t="shared" si="25"/>
        <v>8412</v>
      </c>
      <c r="O369" s="242">
        <f t="shared" si="26"/>
        <v>0</v>
      </c>
      <c r="P369" s="242">
        <f t="shared" si="27"/>
        <v>8412</v>
      </c>
      <c r="Q369" s="242">
        <f t="shared" si="28"/>
        <v>0</v>
      </c>
    </row>
    <row r="370" spans="1:17" x14ac:dyDescent="0.25">
      <c r="A370" s="340" t="s">
        <v>871</v>
      </c>
      <c r="B370" s="272" t="s">
        <v>870</v>
      </c>
      <c r="C370" s="242">
        <v>0</v>
      </c>
      <c r="D370" s="242"/>
      <c r="E370" s="242">
        <v>4549.3599999999997</v>
      </c>
      <c r="F370" s="242"/>
      <c r="G370" s="242">
        <v>4549.3599999999997</v>
      </c>
      <c r="H370" s="242"/>
      <c r="I370" s="272" t="s">
        <v>100</v>
      </c>
      <c r="J370" s="272" t="s">
        <v>409</v>
      </c>
      <c r="K370" s="272" t="s">
        <v>21</v>
      </c>
      <c r="L370" s="272" t="s">
        <v>411</v>
      </c>
      <c r="M370" s="272"/>
      <c r="N370" s="242">
        <f t="shared" si="25"/>
        <v>4549</v>
      </c>
      <c r="O370" s="242">
        <f t="shared" si="26"/>
        <v>0</v>
      </c>
      <c r="P370" s="242">
        <f t="shared" si="27"/>
        <v>4549</v>
      </c>
      <c r="Q370" s="242">
        <f t="shared" si="28"/>
        <v>0</v>
      </c>
    </row>
    <row r="371" spans="1:17" x14ac:dyDescent="0.25">
      <c r="A371" s="340" t="s">
        <v>1212</v>
      </c>
      <c r="B371" s="272" t="s">
        <v>1213</v>
      </c>
      <c r="C371" s="242">
        <v>0</v>
      </c>
      <c r="D371" s="242"/>
      <c r="E371" s="242">
        <v>1814.75</v>
      </c>
      <c r="F371" s="242"/>
      <c r="G371" s="242">
        <v>1814.75</v>
      </c>
      <c r="H371" s="242"/>
      <c r="I371" s="272" t="s">
        <v>100</v>
      </c>
      <c r="J371" s="272" t="s">
        <v>409</v>
      </c>
      <c r="K371" s="272" t="s">
        <v>21</v>
      </c>
      <c r="L371" s="272" t="s">
        <v>411</v>
      </c>
      <c r="M371" s="272"/>
      <c r="N371" s="242">
        <f t="shared" si="25"/>
        <v>1815</v>
      </c>
      <c r="O371" s="242">
        <f t="shared" si="26"/>
        <v>0</v>
      </c>
      <c r="P371" s="242">
        <f t="shared" si="27"/>
        <v>1815</v>
      </c>
      <c r="Q371" s="242">
        <f t="shared" si="28"/>
        <v>0</v>
      </c>
    </row>
    <row r="372" spans="1:17" x14ac:dyDescent="0.25">
      <c r="A372" s="340" t="s">
        <v>869</v>
      </c>
      <c r="B372" s="272" t="s">
        <v>868</v>
      </c>
      <c r="C372" s="242">
        <v>0</v>
      </c>
      <c r="D372" s="242"/>
      <c r="E372" s="242">
        <v>4166</v>
      </c>
      <c r="F372" s="242"/>
      <c r="G372" s="242">
        <v>4166</v>
      </c>
      <c r="H372" s="242"/>
      <c r="I372" s="272" t="s">
        <v>100</v>
      </c>
      <c r="J372" s="272" t="s">
        <v>409</v>
      </c>
      <c r="K372" s="272" t="s">
        <v>21</v>
      </c>
      <c r="L372" s="272" t="s">
        <v>411</v>
      </c>
      <c r="M372" s="272"/>
      <c r="N372" s="242">
        <f t="shared" si="25"/>
        <v>4166</v>
      </c>
      <c r="O372" s="242">
        <f t="shared" si="26"/>
        <v>0</v>
      </c>
      <c r="P372" s="242">
        <f t="shared" si="27"/>
        <v>4166</v>
      </c>
      <c r="Q372" s="242">
        <f t="shared" si="28"/>
        <v>0</v>
      </c>
    </row>
    <row r="373" spans="1:17" x14ac:dyDescent="0.25">
      <c r="A373" s="340" t="s">
        <v>867</v>
      </c>
      <c r="B373" s="272" t="s">
        <v>866</v>
      </c>
      <c r="C373" s="242">
        <v>0</v>
      </c>
      <c r="D373" s="242"/>
      <c r="E373" s="242">
        <v>19784.75</v>
      </c>
      <c r="F373" s="242"/>
      <c r="G373" s="242">
        <v>19784.75</v>
      </c>
      <c r="H373" s="242"/>
      <c r="I373" s="272" t="s">
        <v>100</v>
      </c>
      <c r="J373" s="272" t="s">
        <v>409</v>
      </c>
      <c r="K373" s="272" t="s">
        <v>21</v>
      </c>
      <c r="L373" s="272" t="s">
        <v>411</v>
      </c>
      <c r="M373" s="272"/>
      <c r="N373" s="242">
        <f t="shared" si="25"/>
        <v>19785</v>
      </c>
      <c r="O373" s="242">
        <f t="shared" si="26"/>
        <v>0</v>
      </c>
      <c r="P373" s="242">
        <f t="shared" si="27"/>
        <v>19785</v>
      </c>
      <c r="Q373" s="242">
        <f t="shared" si="28"/>
        <v>0</v>
      </c>
    </row>
    <row r="374" spans="1:17" x14ac:dyDescent="0.25">
      <c r="A374" s="340" t="s">
        <v>865</v>
      </c>
      <c r="B374" s="272" t="s">
        <v>864</v>
      </c>
      <c r="C374" s="242">
        <v>0</v>
      </c>
      <c r="D374" s="242"/>
      <c r="E374" s="242">
        <v>200</v>
      </c>
      <c r="F374" s="242"/>
      <c r="G374" s="242">
        <v>200</v>
      </c>
      <c r="H374" s="242"/>
      <c r="I374" s="272" t="s">
        <v>100</v>
      </c>
      <c r="J374" s="272" t="s">
        <v>409</v>
      </c>
      <c r="K374" s="272" t="s">
        <v>21</v>
      </c>
      <c r="L374" s="272" t="s">
        <v>411</v>
      </c>
      <c r="M374" s="272"/>
      <c r="N374" s="242">
        <f t="shared" si="25"/>
        <v>200</v>
      </c>
      <c r="O374" s="242">
        <f t="shared" si="26"/>
        <v>0</v>
      </c>
      <c r="P374" s="242">
        <f t="shared" si="27"/>
        <v>200</v>
      </c>
      <c r="Q374" s="242">
        <f t="shared" si="28"/>
        <v>0</v>
      </c>
    </row>
    <row r="375" spans="1:17" x14ac:dyDescent="0.25">
      <c r="A375" s="340" t="s">
        <v>863</v>
      </c>
      <c r="B375" s="272" t="s">
        <v>862</v>
      </c>
      <c r="C375" s="242">
        <v>0</v>
      </c>
      <c r="D375" s="242"/>
      <c r="E375" s="242">
        <v>7790</v>
      </c>
      <c r="F375" s="242"/>
      <c r="G375" s="242">
        <v>7790</v>
      </c>
      <c r="H375" s="242"/>
      <c r="I375" s="272" t="s">
        <v>100</v>
      </c>
      <c r="J375" s="272" t="s">
        <v>409</v>
      </c>
      <c r="K375" s="272" t="s">
        <v>21</v>
      </c>
      <c r="L375" s="272" t="s">
        <v>25</v>
      </c>
      <c r="M375" s="272"/>
      <c r="N375" s="242">
        <f t="shared" si="25"/>
        <v>7790</v>
      </c>
      <c r="O375" s="242">
        <f t="shared" si="26"/>
        <v>0</v>
      </c>
      <c r="P375" s="242">
        <f t="shared" si="27"/>
        <v>7790</v>
      </c>
      <c r="Q375" s="242">
        <f t="shared" si="28"/>
        <v>0</v>
      </c>
    </row>
    <row r="376" spans="1:17" x14ac:dyDescent="0.25">
      <c r="A376" s="340" t="s">
        <v>861</v>
      </c>
      <c r="B376" s="272" t="s">
        <v>860</v>
      </c>
      <c r="C376" s="242">
        <v>0</v>
      </c>
      <c r="D376" s="242"/>
      <c r="E376" s="242">
        <v>1495.65</v>
      </c>
      <c r="F376" s="242"/>
      <c r="G376" s="242">
        <v>1495.65</v>
      </c>
      <c r="H376" s="242"/>
      <c r="I376" s="272" t="s">
        <v>100</v>
      </c>
      <c r="J376" s="272" t="s">
        <v>409</v>
      </c>
      <c r="K376" s="272" t="s">
        <v>21</v>
      </c>
      <c r="L376" s="272" t="s">
        <v>425</v>
      </c>
      <c r="M376" s="272"/>
      <c r="N376" s="242">
        <f t="shared" si="25"/>
        <v>1496</v>
      </c>
      <c r="O376" s="242">
        <f t="shared" si="26"/>
        <v>0</v>
      </c>
      <c r="P376" s="242">
        <f t="shared" si="27"/>
        <v>1496</v>
      </c>
      <c r="Q376" s="242">
        <f t="shared" si="28"/>
        <v>0</v>
      </c>
    </row>
    <row r="377" spans="1:17" x14ac:dyDescent="0.25">
      <c r="A377" s="340" t="s">
        <v>859</v>
      </c>
      <c r="B377" s="272" t="s">
        <v>858</v>
      </c>
      <c r="C377" s="242">
        <v>0</v>
      </c>
      <c r="D377" s="242"/>
      <c r="E377" s="242">
        <v>10695.48</v>
      </c>
      <c r="F377" s="242"/>
      <c r="G377" s="242">
        <v>10695.48</v>
      </c>
      <c r="H377" s="242"/>
      <c r="I377" s="272" t="s">
        <v>100</v>
      </c>
      <c r="J377" s="272" t="s">
        <v>409</v>
      </c>
      <c r="K377" s="272" t="s">
        <v>21</v>
      </c>
      <c r="L377" s="272" t="s">
        <v>425</v>
      </c>
      <c r="M377" s="272"/>
      <c r="N377" s="242">
        <f t="shared" si="25"/>
        <v>10695</v>
      </c>
      <c r="O377" s="242">
        <f t="shared" si="26"/>
        <v>0</v>
      </c>
      <c r="P377" s="242">
        <f t="shared" si="27"/>
        <v>10695</v>
      </c>
      <c r="Q377" s="242">
        <f t="shared" si="28"/>
        <v>0</v>
      </c>
    </row>
    <row r="378" spans="1:17" x14ac:dyDescent="0.25">
      <c r="A378" s="340" t="s">
        <v>857</v>
      </c>
      <c r="B378" s="272" t="s">
        <v>856</v>
      </c>
      <c r="C378" s="242">
        <v>0</v>
      </c>
      <c r="D378" s="242"/>
      <c r="E378" s="242">
        <v>11048.25</v>
      </c>
      <c r="F378" s="242">
        <v>0.01</v>
      </c>
      <c r="G378" s="242">
        <v>11048.24</v>
      </c>
      <c r="H378" s="242"/>
      <c r="I378" s="272" t="s">
        <v>100</v>
      </c>
      <c r="J378" s="272" t="s">
        <v>409</v>
      </c>
      <c r="K378" s="272" t="s">
        <v>21</v>
      </c>
      <c r="L378" s="272" t="s">
        <v>425</v>
      </c>
      <c r="M378" s="272"/>
      <c r="N378" s="242">
        <f t="shared" si="25"/>
        <v>11048</v>
      </c>
      <c r="O378" s="242">
        <f t="shared" si="26"/>
        <v>0</v>
      </c>
      <c r="P378" s="242">
        <f t="shared" si="27"/>
        <v>11048</v>
      </c>
      <c r="Q378" s="242">
        <f t="shared" si="28"/>
        <v>0</v>
      </c>
    </row>
    <row r="379" spans="1:17" x14ac:dyDescent="0.25">
      <c r="A379" s="340" t="s">
        <v>855</v>
      </c>
      <c r="B379" s="272" t="s">
        <v>854</v>
      </c>
      <c r="C379" s="242">
        <v>0</v>
      </c>
      <c r="D379" s="242"/>
      <c r="E379" s="242">
        <v>12000</v>
      </c>
      <c r="F379" s="242"/>
      <c r="G379" s="242">
        <v>12000</v>
      </c>
      <c r="H379" s="242"/>
      <c r="I379" s="272" t="s">
        <v>100</v>
      </c>
      <c r="J379" s="272" t="s">
        <v>409</v>
      </c>
      <c r="K379" s="272" t="s">
        <v>21</v>
      </c>
      <c r="L379" s="272" t="s">
        <v>411</v>
      </c>
      <c r="M379" s="272"/>
      <c r="N379" s="242">
        <f t="shared" si="25"/>
        <v>12000</v>
      </c>
      <c r="O379" s="242">
        <f t="shared" si="26"/>
        <v>0</v>
      </c>
      <c r="P379" s="242">
        <f t="shared" si="27"/>
        <v>12000</v>
      </c>
      <c r="Q379" s="242">
        <f t="shared" si="28"/>
        <v>0</v>
      </c>
    </row>
    <row r="380" spans="1:17" x14ac:dyDescent="0.25">
      <c r="A380" s="340" t="s">
        <v>853</v>
      </c>
      <c r="B380" s="272" t="s">
        <v>852</v>
      </c>
      <c r="C380" s="242">
        <v>0</v>
      </c>
      <c r="D380" s="242"/>
      <c r="E380" s="242">
        <v>15747.3</v>
      </c>
      <c r="F380" s="242"/>
      <c r="G380" s="242">
        <v>15747.3</v>
      </c>
      <c r="H380" s="242"/>
      <c r="I380" s="272" t="s">
        <v>100</v>
      </c>
      <c r="J380" s="272" t="s">
        <v>409</v>
      </c>
      <c r="K380" s="272" t="s">
        <v>21</v>
      </c>
      <c r="L380" s="272" t="s">
        <v>425</v>
      </c>
      <c r="M380" s="272"/>
      <c r="N380" s="242">
        <f t="shared" si="25"/>
        <v>15747</v>
      </c>
      <c r="O380" s="242">
        <f t="shared" si="26"/>
        <v>0</v>
      </c>
      <c r="P380" s="242">
        <f t="shared" si="27"/>
        <v>15747</v>
      </c>
      <c r="Q380" s="242">
        <f t="shared" si="28"/>
        <v>0</v>
      </c>
    </row>
    <row r="381" spans="1:17" x14ac:dyDescent="0.25">
      <c r="A381" s="340" t="s">
        <v>1214</v>
      </c>
      <c r="B381" s="272" t="s">
        <v>1215</v>
      </c>
      <c r="C381" s="242">
        <v>0</v>
      </c>
      <c r="D381" s="242"/>
      <c r="E381" s="242">
        <v>1</v>
      </c>
      <c r="F381" s="242"/>
      <c r="G381" s="242">
        <v>1</v>
      </c>
      <c r="H381" s="242"/>
      <c r="I381" s="272" t="s">
        <v>100</v>
      </c>
      <c r="J381" s="272" t="s">
        <v>409</v>
      </c>
      <c r="K381" s="272" t="s">
        <v>21</v>
      </c>
      <c r="L381" s="272" t="s">
        <v>72</v>
      </c>
      <c r="M381" s="272"/>
      <c r="N381" s="242">
        <f t="shared" si="25"/>
        <v>1</v>
      </c>
      <c r="O381" s="242">
        <f t="shared" si="26"/>
        <v>0</v>
      </c>
      <c r="P381" s="242">
        <f t="shared" si="27"/>
        <v>1</v>
      </c>
      <c r="Q381" s="242">
        <f t="shared" si="28"/>
        <v>0</v>
      </c>
    </row>
    <row r="382" spans="1:17" x14ac:dyDescent="0.25">
      <c r="A382" s="340" t="s">
        <v>1216</v>
      </c>
      <c r="B382" s="272" t="s">
        <v>1217</v>
      </c>
      <c r="C382" s="242">
        <v>0</v>
      </c>
      <c r="D382" s="242"/>
      <c r="E382" s="242">
        <v>7133</v>
      </c>
      <c r="F382" s="242"/>
      <c r="G382" s="242">
        <v>7133</v>
      </c>
      <c r="H382" s="242"/>
      <c r="I382" s="272" t="s">
        <v>100</v>
      </c>
      <c r="J382" s="272" t="s">
        <v>409</v>
      </c>
      <c r="K382" s="272" t="s">
        <v>21</v>
      </c>
      <c r="L382" s="272" t="s">
        <v>72</v>
      </c>
      <c r="M382" s="272"/>
      <c r="N382" s="242">
        <f t="shared" si="25"/>
        <v>7133</v>
      </c>
      <c r="O382" s="242">
        <f t="shared" si="26"/>
        <v>0</v>
      </c>
      <c r="P382" s="242">
        <f t="shared" si="27"/>
        <v>7133</v>
      </c>
      <c r="Q382" s="242">
        <f t="shared" si="28"/>
        <v>0</v>
      </c>
    </row>
    <row r="383" spans="1:17" x14ac:dyDescent="0.25">
      <c r="A383" s="340" t="s">
        <v>1218</v>
      </c>
      <c r="B383" s="272" t="s">
        <v>1219</v>
      </c>
      <c r="C383" s="242">
        <v>0</v>
      </c>
      <c r="D383" s="242"/>
      <c r="E383" s="242">
        <v>4362</v>
      </c>
      <c r="F383" s="242"/>
      <c r="G383" s="242">
        <v>4362</v>
      </c>
      <c r="H383" s="242"/>
      <c r="I383" s="272" t="s">
        <v>100</v>
      </c>
      <c r="J383" s="272" t="s">
        <v>409</v>
      </c>
      <c r="K383" s="272" t="s">
        <v>21</v>
      </c>
      <c r="L383" s="272" t="s">
        <v>72</v>
      </c>
      <c r="M383" s="272"/>
      <c r="N383" s="242">
        <f t="shared" si="25"/>
        <v>4362</v>
      </c>
      <c r="O383" s="242">
        <f t="shared" si="26"/>
        <v>0</v>
      </c>
      <c r="P383" s="242">
        <f t="shared" si="27"/>
        <v>4362</v>
      </c>
      <c r="Q383" s="242">
        <f t="shared" si="28"/>
        <v>0</v>
      </c>
    </row>
    <row r="384" spans="1:17" x14ac:dyDescent="0.25">
      <c r="A384" s="340" t="s">
        <v>1220</v>
      </c>
      <c r="B384" s="272" t="s">
        <v>1221</v>
      </c>
      <c r="C384" s="242">
        <v>0</v>
      </c>
      <c r="D384" s="242"/>
      <c r="E384" s="242">
        <v>47201</v>
      </c>
      <c r="F384" s="242"/>
      <c r="G384" s="242">
        <v>47201</v>
      </c>
      <c r="H384" s="242"/>
      <c r="I384" s="272" t="s">
        <v>100</v>
      </c>
      <c r="J384" s="272" t="s">
        <v>409</v>
      </c>
      <c r="K384" s="272" t="s">
        <v>21</v>
      </c>
      <c r="L384" s="272" t="s">
        <v>72</v>
      </c>
      <c r="M384" s="272"/>
      <c r="N384" s="242">
        <f t="shared" si="25"/>
        <v>47201</v>
      </c>
      <c r="O384" s="242">
        <f t="shared" si="26"/>
        <v>0</v>
      </c>
      <c r="P384" s="242">
        <f t="shared" si="27"/>
        <v>47201</v>
      </c>
      <c r="Q384" s="242">
        <f t="shared" si="28"/>
        <v>0</v>
      </c>
    </row>
    <row r="385" spans="1:17" x14ac:dyDescent="0.25">
      <c r="A385" s="340" t="s">
        <v>851</v>
      </c>
      <c r="B385" s="272" t="s">
        <v>850</v>
      </c>
      <c r="C385" s="242">
        <v>0</v>
      </c>
      <c r="D385" s="242"/>
      <c r="E385" s="242"/>
      <c r="F385" s="242">
        <v>1580.11</v>
      </c>
      <c r="G385" s="242"/>
      <c r="H385" s="242">
        <v>1580.11</v>
      </c>
      <c r="I385" s="272" t="s">
        <v>100</v>
      </c>
      <c r="J385" s="272" t="s">
        <v>408</v>
      </c>
      <c r="K385" s="272" t="s">
        <v>48</v>
      </c>
      <c r="L385" s="272" t="s">
        <v>48</v>
      </c>
      <c r="M385" s="272"/>
      <c r="N385" s="242">
        <f t="shared" si="25"/>
        <v>-1580</v>
      </c>
      <c r="O385" s="242">
        <f t="shared" si="26"/>
        <v>0</v>
      </c>
      <c r="P385" s="242">
        <f t="shared" si="27"/>
        <v>0</v>
      </c>
      <c r="Q385" s="242">
        <f t="shared" si="28"/>
        <v>1580</v>
      </c>
    </row>
    <row r="386" spans="1:17" x14ac:dyDescent="0.25">
      <c r="A386" s="340" t="s">
        <v>515</v>
      </c>
      <c r="B386" s="272" t="s">
        <v>384</v>
      </c>
      <c r="C386" s="242">
        <v>0</v>
      </c>
      <c r="D386" s="242"/>
      <c r="E386" s="242">
        <v>5789396.7199999997</v>
      </c>
      <c r="F386" s="242">
        <v>4334073.32</v>
      </c>
      <c r="G386" s="242">
        <v>1455323.4</v>
      </c>
      <c r="H386" s="242"/>
      <c r="I386" s="272" t="s">
        <v>100</v>
      </c>
      <c r="J386" s="272" t="s">
        <v>409</v>
      </c>
      <c r="K386" s="272" t="s">
        <v>102</v>
      </c>
      <c r="L386" s="272" t="s">
        <v>68</v>
      </c>
      <c r="M386" s="272"/>
      <c r="N386" s="242">
        <f t="shared" si="25"/>
        <v>1455323</v>
      </c>
      <c r="O386" s="242">
        <f t="shared" si="26"/>
        <v>0</v>
      </c>
      <c r="P386" s="242">
        <f t="shared" si="27"/>
        <v>5789397</v>
      </c>
      <c r="Q386" s="242">
        <f t="shared" si="28"/>
        <v>4334073</v>
      </c>
    </row>
    <row r="387" spans="1:17" x14ac:dyDescent="0.25">
      <c r="A387" s="340" t="s">
        <v>516</v>
      </c>
      <c r="B387" s="272" t="s">
        <v>386</v>
      </c>
      <c r="C387" s="242">
        <v>0</v>
      </c>
      <c r="D387" s="242"/>
      <c r="E387" s="242">
        <v>369812.32</v>
      </c>
      <c r="F387" s="242"/>
      <c r="G387" s="242">
        <v>369812.32</v>
      </c>
      <c r="H387" s="242"/>
      <c r="I387" s="272" t="s">
        <v>100</v>
      </c>
      <c r="J387" s="272" t="s">
        <v>409</v>
      </c>
      <c r="K387" s="272" t="s">
        <v>102</v>
      </c>
      <c r="L387" s="272" t="s">
        <v>68</v>
      </c>
      <c r="M387" s="272"/>
      <c r="N387" s="242">
        <f t="shared" si="25"/>
        <v>369812</v>
      </c>
      <c r="O387" s="242">
        <f t="shared" si="26"/>
        <v>0</v>
      </c>
      <c r="P387" s="242">
        <f t="shared" si="27"/>
        <v>369812</v>
      </c>
      <c r="Q387" s="242">
        <f t="shared" si="28"/>
        <v>0</v>
      </c>
    </row>
    <row r="388" spans="1:17" x14ac:dyDescent="0.25">
      <c r="A388" s="340" t="s">
        <v>1222</v>
      </c>
      <c r="B388" s="272" t="s">
        <v>1223</v>
      </c>
      <c r="C388" s="242">
        <v>0</v>
      </c>
      <c r="D388" s="242"/>
      <c r="E388" s="242">
        <v>7819662</v>
      </c>
      <c r="F388" s="242"/>
      <c r="G388" s="242">
        <v>7819662</v>
      </c>
      <c r="H388" s="242"/>
      <c r="I388" s="272" t="s">
        <v>100</v>
      </c>
      <c r="J388" s="272" t="s">
        <v>409</v>
      </c>
      <c r="K388" s="272" t="s">
        <v>102</v>
      </c>
      <c r="L388" s="272" t="s">
        <v>70</v>
      </c>
      <c r="M388" s="272"/>
      <c r="N388" s="242">
        <f t="shared" si="25"/>
        <v>7819662</v>
      </c>
      <c r="O388" s="242">
        <f t="shared" si="26"/>
        <v>0</v>
      </c>
      <c r="P388" s="242">
        <f t="shared" si="27"/>
        <v>7819662</v>
      </c>
      <c r="Q388" s="242">
        <f t="shared" si="28"/>
        <v>0</v>
      </c>
    </row>
    <row r="389" spans="1:17" x14ac:dyDescent="0.25">
      <c r="A389" s="340" t="s">
        <v>1224</v>
      </c>
      <c r="B389" s="272" t="s">
        <v>1225</v>
      </c>
      <c r="C389" s="242">
        <v>0</v>
      </c>
      <c r="D389" s="242"/>
      <c r="E389" s="242">
        <v>146582</v>
      </c>
      <c r="F389" s="242"/>
      <c r="G389" s="242">
        <v>146582</v>
      </c>
      <c r="H389" s="242"/>
      <c r="I389" s="272" t="s">
        <v>100</v>
      </c>
      <c r="J389" s="272" t="s">
        <v>409</v>
      </c>
      <c r="K389" s="272" t="s">
        <v>102</v>
      </c>
      <c r="L389" s="272" t="s">
        <v>70</v>
      </c>
      <c r="M389" s="272"/>
      <c r="N389" s="242">
        <f t="shared" si="25"/>
        <v>146582</v>
      </c>
      <c r="O389" s="242">
        <f t="shared" si="26"/>
        <v>0</v>
      </c>
      <c r="P389" s="242">
        <f t="shared" si="27"/>
        <v>146582</v>
      </c>
      <c r="Q389" s="242">
        <f t="shared" si="28"/>
        <v>0</v>
      </c>
    </row>
    <row r="390" spans="1:17" x14ac:dyDescent="0.25">
      <c r="A390" s="340" t="s">
        <v>1226</v>
      </c>
      <c r="B390" s="272" t="s">
        <v>1227</v>
      </c>
      <c r="C390" s="242">
        <v>0</v>
      </c>
      <c r="D390" s="242"/>
      <c r="E390" s="242">
        <v>27266</v>
      </c>
      <c r="F390" s="242"/>
      <c r="G390" s="242">
        <v>27266</v>
      </c>
      <c r="H390" s="242"/>
      <c r="I390" s="272" t="s">
        <v>100</v>
      </c>
      <c r="J390" s="272" t="s">
        <v>409</v>
      </c>
      <c r="K390" s="272" t="s">
        <v>102</v>
      </c>
      <c r="L390" s="272" t="s">
        <v>70</v>
      </c>
      <c r="M390" s="272"/>
      <c r="N390" s="242">
        <f t="shared" si="25"/>
        <v>27266</v>
      </c>
      <c r="O390" s="242">
        <f t="shared" si="26"/>
        <v>0</v>
      </c>
      <c r="P390" s="242">
        <f t="shared" si="27"/>
        <v>27266</v>
      </c>
      <c r="Q390" s="242">
        <f t="shared" si="28"/>
        <v>0</v>
      </c>
    </row>
    <row r="391" spans="1:17" x14ac:dyDescent="0.25">
      <c r="A391" s="340" t="s">
        <v>1228</v>
      </c>
      <c r="B391" s="272" t="s">
        <v>1229</v>
      </c>
      <c r="C391" s="242">
        <v>0</v>
      </c>
      <c r="D391" s="242"/>
      <c r="E391" s="242">
        <v>386851</v>
      </c>
      <c r="F391" s="242"/>
      <c r="G391" s="242">
        <v>386851</v>
      </c>
      <c r="H391" s="242"/>
      <c r="I391" s="272" t="s">
        <v>100</v>
      </c>
      <c r="J391" s="272" t="s">
        <v>409</v>
      </c>
      <c r="K391" s="272" t="s">
        <v>102</v>
      </c>
      <c r="L391" s="272" t="s">
        <v>70</v>
      </c>
      <c r="M391" s="272"/>
      <c r="N391" s="242">
        <f t="shared" si="25"/>
        <v>386851</v>
      </c>
      <c r="O391" s="242">
        <f t="shared" si="26"/>
        <v>0</v>
      </c>
      <c r="P391" s="242">
        <f t="shared" si="27"/>
        <v>386851</v>
      </c>
      <c r="Q391" s="242">
        <f t="shared" si="28"/>
        <v>0</v>
      </c>
    </row>
    <row r="392" spans="1:17" x14ac:dyDescent="0.25">
      <c r="A392" s="340" t="s">
        <v>1230</v>
      </c>
      <c r="B392" s="272" t="s">
        <v>1231</v>
      </c>
      <c r="C392" s="242">
        <v>0</v>
      </c>
      <c r="D392" s="242"/>
      <c r="E392" s="242">
        <v>45233</v>
      </c>
      <c r="F392" s="242"/>
      <c r="G392" s="242">
        <v>45233</v>
      </c>
      <c r="H392" s="242"/>
      <c r="I392" s="272" t="s">
        <v>100</v>
      </c>
      <c r="J392" s="272" t="s">
        <v>409</v>
      </c>
      <c r="K392" s="272" t="s">
        <v>102</v>
      </c>
      <c r="L392" s="272" t="s">
        <v>70</v>
      </c>
      <c r="M392" s="272"/>
      <c r="N392" s="242">
        <f t="shared" si="25"/>
        <v>45233</v>
      </c>
      <c r="O392" s="242">
        <f t="shared" si="26"/>
        <v>0</v>
      </c>
      <c r="P392" s="242">
        <f t="shared" si="27"/>
        <v>45233</v>
      </c>
      <c r="Q392" s="242">
        <f t="shared" si="28"/>
        <v>0</v>
      </c>
    </row>
    <row r="393" spans="1:17" x14ac:dyDescent="0.25">
      <c r="A393" s="340" t="s">
        <v>517</v>
      </c>
      <c r="B393" s="272" t="s">
        <v>518</v>
      </c>
      <c r="C393" s="242">
        <v>0</v>
      </c>
      <c r="D393" s="242"/>
      <c r="E393" s="242">
        <v>212500</v>
      </c>
      <c r="F393" s="242"/>
      <c r="G393" s="242">
        <v>212500</v>
      </c>
      <c r="H393" s="242"/>
      <c r="I393" s="272" t="s">
        <v>100</v>
      </c>
      <c r="J393" s="272" t="s">
        <v>409</v>
      </c>
      <c r="K393" s="272" t="s">
        <v>102</v>
      </c>
      <c r="L393" s="272" t="s">
        <v>466</v>
      </c>
      <c r="M393" s="272"/>
      <c r="N393" s="242">
        <f t="shared" si="25"/>
        <v>212500</v>
      </c>
      <c r="O393" s="242">
        <f t="shared" si="26"/>
        <v>0</v>
      </c>
      <c r="P393" s="242">
        <f t="shared" si="27"/>
        <v>212500</v>
      </c>
      <c r="Q393" s="242">
        <f t="shared" si="28"/>
        <v>0</v>
      </c>
    </row>
    <row r="394" spans="1:17" x14ac:dyDescent="0.25">
      <c r="A394" s="340" t="s">
        <v>519</v>
      </c>
      <c r="B394" s="272" t="s">
        <v>371</v>
      </c>
      <c r="C394" s="242">
        <v>0</v>
      </c>
      <c r="D394" s="242"/>
      <c r="E394" s="242">
        <v>348000</v>
      </c>
      <c r="F394" s="242"/>
      <c r="G394" s="242">
        <v>348000</v>
      </c>
      <c r="H394" s="242"/>
      <c r="I394" s="272" t="s">
        <v>100</v>
      </c>
      <c r="J394" s="272" t="s">
        <v>409</v>
      </c>
      <c r="K394" s="272" t="s">
        <v>102</v>
      </c>
      <c r="L394" s="272" t="s">
        <v>466</v>
      </c>
      <c r="M394" s="272"/>
      <c r="N394" s="242">
        <f t="shared" si="25"/>
        <v>348000</v>
      </c>
      <c r="O394" s="242">
        <f t="shared" si="26"/>
        <v>0</v>
      </c>
      <c r="P394" s="242">
        <f t="shared" si="27"/>
        <v>348000</v>
      </c>
      <c r="Q394" s="242">
        <f t="shared" si="28"/>
        <v>0</v>
      </c>
    </row>
    <row r="395" spans="1:17" x14ac:dyDescent="0.25">
      <c r="A395" s="340" t="s">
        <v>520</v>
      </c>
      <c r="B395" s="272" t="s">
        <v>521</v>
      </c>
      <c r="C395" s="242">
        <v>0</v>
      </c>
      <c r="D395" s="242"/>
      <c r="E395" s="242">
        <v>1335045.94</v>
      </c>
      <c r="F395" s="242"/>
      <c r="G395" s="242">
        <v>1335045.94</v>
      </c>
      <c r="H395" s="242"/>
      <c r="I395" s="272" t="s">
        <v>100</v>
      </c>
      <c r="J395" s="272" t="s">
        <v>409</v>
      </c>
      <c r="K395" s="272" t="s">
        <v>102</v>
      </c>
      <c r="L395" s="272" t="s">
        <v>69</v>
      </c>
      <c r="M395" s="272"/>
      <c r="N395" s="242">
        <f t="shared" ref="N395:N455" si="29">ROUND((G395-H395),0)</f>
        <v>1335046</v>
      </c>
      <c r="O395" s="242">
        <f t="shared" ref="O395:O455" si="30">ROUND((C395-D395),0)</f>
        <v>0</v>
      </c>
      <c r="P395" s="242">
        <f t="shared" ref="P395:P455" si="31">ROUND(E395,0)</f>
        <v>1335046</v>
      </c>
      <c r="Q395" s="242">
        <f t="shared" ref="Q395:Q455" si="32">ROUND(F395,0)</f>
        <v>0</v>
      </c>
    </row>
    <row r="396" spans="1:17" x14ac:dyDescent="0.25">
      <c r="A396" s="340" t="s">
        <v>522</v>
      </c>
      <c r="B396" s="272" t="s">
        <v>373</v>
      </c>
      <c r="C396" s="242">
        <v>0</v>
      </c>
      <c r="D396" s="242"/>
      <c r="E396" s="242">
        <v>1065796.7</v>
      </c>
      <c r="F396" s="242"/>
      <c r="G396" s="242">
        <v>1065796.7</v>
      </c>
      <c r="H396" s="242"/>
      <c r="I396" s="272" t="s">
        <v>100</v>
      </c>
      <c r="J396" s="272" t="s">
        <v>409</v>
      </c>
      <c r="K396" s="272" t="s">
        <v>102</v>
      </c>
      <c r="L396" s="272" t="s">
        <v>466</v>
      </c>
      <c r="M396" s="272"/>
      <c r="N396" s="242">
        <f t="shared" si="29"/>
        <v>1065797</v>
      </c>
      <c r="O396" s="242">
        <f t="shared" si="30"/>
        <v>0</v>
      </c>
      <c r="P396" s="242">
        <f t="shared" si="31"/>
        <v>1065797</v>
      </c>
      <c r="Q396" s="242">
        <f t="shared" si="32"/>
        <v>0</v>
      </c>
    </row>
    <row r="397" spans="1:17" x14ac:dyDescent="0.25">
      <c r="A397" s="340" t="s">
        <v>523</v>
      </c>
      <c r="B397" s="272" t="s">
        <v>374</v>
      </c>
      <c r="C397" s="242">
        <v>0</v>
      </c>
      <c r="D397" s="242"/>
      <c r="E397" s="242">
        <v>116783.33</v>
      </c>
      <c r="F397" s="242"/>
      <c r="G397" s="242">
        <v>116783.33</v>
      </c>
      <c r="H397" s="242"/>
      <c r="I397" s="272" t="s">
        <v>100</v>
      </c>
      <c r="J397" s="272" t="s">
        <v>409</v>
      </c>
      <c r="K397" s="272" t="s">
        <v>102</v>
      </c>
      <c r="L397" s="272" t="s">
        <v>466</v>
      </c>
      <c r="M397" s="272"/>
      <c r="N397" s="242">
        <f t="shared" si="29"/>
        <v>116783</v>
      </c>
      <c r="O397" s="242">
        <f t="shared" si="30"/>
        <v>0</v>
      </c>
      <c r="P397" s="242">
        <f t="shared" si="31"/>
        <v>116783</v>
      </c>
      <c r="Q397" s="242">
        <f t="shared" si="32"/>
        <v>0</v>
      </c>
    </row>
    <row r="398" spans="1:17" x14ac:dyDescent="0.25">
      <c r="A398" s="340" t="s">
        <v>524</v>
      </c>
      <c r="B398" s="272" t="s">
        <v>525</v>
      </c>
      <c r="C398" s="242">
        <v>0</v>
      </c>
      <c r="D398" s="242"/>
      <c r="E398" s="242">
        <v>36000</v>
      </c>
      <c r="F398" s="242"/>
      <c r="G398" s="242">
        <v>36000</v>
      </c>
      <c r="H398" s="242"/>
      <c r="I398" s="272" t="s">
        <v>100</v>
      </c>
      <c r="J398" s="272" t="s">
        <v>409</v>
      </c>
      <c r="K398" s="272" t="s">
        <v>102</v>
      </c>
      <c r="L398" s="272" t="s">
        <v>466</v>
      </c>
      <c r="M398" s="272"/>
      <c r="N398" s="242">
        <f t="shared" si="29"/>
        <v>36000</v>
      </c>
      <c r="O398" s="242">
        <f t="shared" si="30"/>
        <v>0</v>
      </c>
      <c r="P398" s="242">
        <f t="shared" si="31"/>
        <v>36000</v>
      </c>
      <c r="Q398" s="242">
        <f t="shared" si="32"/>
        <v>0</v>
      </c>
    </row>
    <row r="399" spans="1:17" x14ac:dyDescent="0.25">
      <c r="A399" s="340" t="s">
        <v>526</v>
      </c>
      <c r="B399" s="272" t="s">
        <v>375</v>
      </c>
      <c r="C399" s="242">
        <v>0</v>
      </c>
      <c r="D399" s="242"/>
      <c r="E399" s="242">
        <v>1440826.68</v>
      </c>
      <c r="F399" s="242"/>
      <c r="G399" s="242">
        <v>1440826.68</v>
      </c>
      <c r="H399" s="242"/>
      <c r="I399" s="272" t="s">
        <v>100</v>
      </c>
      <c r="J399" s="272" t="s">
        <v>409</v>
      </c>
      <c r="K399" s="272" t="s">
        <v>102</v>
      </c>
      <c r="L399" s="272" t="s">
        <v>466</v>
      </c>
      <c r="M399" s="272"/>
      <c r="N399" s="242">
        <f t="shared" si="29"/>
        <v>1440827</v>
      </c>
      <c r="O399" s="242">
        <f t="shared" si="30"/>
        <v>0</v>
      </c>
      <c r="P399" s="242">
        <f t="shared" si="31"/>
        <v>1440827</v>
      </c>
      <c r="Q399" s="242">
        <f t="shared" si="32"/>
        <v>0</v>
      </c>
    </row>
    <row r="400" spans="1:17" x14ac:dyDescent="0.25">
      <c r="A400" s="340" t="s">
        <v>1232</v>
      </c>
      <c r="B400" s="272" t="s">
        <v>1233</v>
      </c>
      <c r="C400" s="242">
        <v>0</v>
      </c>
      <c r="D400" s="242"/>
      <c r="E400" s="242">
        <v>12000</v>
      </c>
      <c r="F400" s="242"/>
      <c r="G400" s="242">
        <v>12000</v>
      </c>
      <c r="H400" s="242"/>
      <c r="I400" s="272" t="s">
        <v>100</v>
      </c>
      <c r="J400" s="272" t="s">
        <v>409</v>
      </c>
      <c r="K400" s="272" t="s">
        <v>102</v>
      </c>
      <c r="L400" s="272" t="s">
        <v>466</v>
      </c>
      <c r="M400" s="272"/>
      <c r="N400" s="242">
        <f t="shared" si="29"/>
        <v>12000</v>
      </c>
      <c r="O400" s="242">
        <f t="shared" si="30"/>
        <v>0</v>
      </c>
      <c r="P400" s="242">
        <f t="shared" si="31"/>
        <v>12000</v>
      </c>
      <c r="Q400" s="242">
        <f t="shared" si="32"/>
        <v>0</v>
      </c>
    </row>
    <row r="401" spans="1:17" x14ac:dyDescent="0.25">
      <c r="A401" s="340" t="s">
        <v>527</v>
      </c>
      <c r="B401" s="272" t="s">
        <v>376</v>
      </c>
      <c r="C401" s="242">
        <v>0</v>
      </c>
      <c r="D401" s="242"/>
      <c r="E401" s="242">
        <v>30000</v>
      </c>
      <c r="F401" s="242"/>
      <c r="G401" s="242">
        <v>30000</v>
      </c>
      <c r="H401" s="242"/>
      <c r="I401" s="272" t="s">
        <v>100</v>
      </c>
      <c r="J401" s="272" t="s">
        <v>409</v>
      </c>
      <c r="K401" s="272" t="s">
        <v>102</v>
      </c>
      <c r="L401" s="272" t="s">
        <v>466</v>
      </c>
      <c r="M401" s="272"/>
      <c r="N401" s="242">
        <f t="shared" si="29"/>
        <v>30000</v>
      </c>
      <c r="O401" s="242">
        <f t="shared" si="30"/>
        <v>0</v>
      </c>
      <c r="P401" s="242">
        <f t="shared" si="31"/>
        <v>30000</v>
      </c>
      <c r="Q401" s="242">
        <f t="shared" si="32"/>
        <v>0</v>
      </c>
    </row>
    <row r="402" spans="1:17" x14ac:dyDescent="0.25">
      <c r="A402" s="340" t="s">
        <v>1234</v>
      </c>
      <c r="B402" s="272" t="s">
        <v>1235</v>
      </c>
      <c r="C402" s="242">
        <v>0</v>
      </c>
      <c r="D402" s="242"/>
      <c r="E402" s="242">
        <v>24000</v>
      </c>
      <c r="F402" s="242"/>
      <c r="G402" s="242">
        <v>24000</v>
      </c>
      <c r="H402" s="242"/>
      <c r="I402" s="272" t="s">
        <v>100</v>
      </c>
      <c r="J402" s="272" t="s">
        <v>409</v>
      </c>
      <c r="K402" s="272" t="s">
        <v>102</v>
      </c>
      <c r="L402" s="272" t="s">
        <v>466</v>
      </c>
      <c r="M402" s="272"/>
      <c r="N402" s="242">
        <f t="shared" si="29"/>
        <v>24000</v>
      </c>
      <c r="O402" s="242">
        <f t="shared" si="30"/>
        <v>0</v>
      </c>
      <c r="P402" s="242">
        <f t="shared" si="31"/>
        <v>24000</v>
      </c>
      <c r="Q402" s="242">
        <f t="shared" si="32"/>
        <v>0</v>
      </c>
    </row>
    <row r="403" spans="1:17" x14ac:dyDescent="0.25">
      <c r="A403" s="340" t="s">
        <v>528</v>
      </c>
      <c r="B403" s="272" t="s">
        <v>370</v>
      </c>
      <c r="C403" s="242">
        <v>0</v>
      </c>
      <c r="D403" s="242"/>
      <c r="E403" s="242">
        <v>67085.33</v>
      </c>
      <c r="F403" s="242"/>
      <c r="G403" s="242">
        <v>67085.33</v>
      </c>
      <c r="H403" s="242"/>
      <c r="I403" s="272" t="s">
        <v>100</v>
      </c>
      <c r="J403" s="272" t="s">
        <v>409</v>
      </c>
      <c r="K403" s="272" t="s">
        <v>102</v>
      </c>
      <c r="L403" s="272" t="s">
        <v>466</v>
      </c>
      <c r="M403" s="272"/>
      <c r="N403" s="242">
        <f t="shared" si="29"/>
        <v>67085</v>
      </c>
      <c r="O403" s="242">
        <f t="shared" si="30"/>
        <v>0</v>
      </c>
      <c r="P403" s="242">
        <f t="shared" si="31"/>
        <v>67085</v>
      </c>
      <c r="Q403" s="242">
        <f t="shared" si="32"/>
        <v>0</v>
      </c>
    </row>
    <row r="404" spans="1:17" x14ac:dyDescent="0.25">
      <c r="A404" s="340" t="s">
        <v>529</v>
      </c>
      <c r="B404" s="272" t="s">
        <v>372</v>
      </c>
      <c r="C404" s="242">
        <v>0</v>
      </c>
      <c r="D404" s="242"/>
      <c r="E404" s="242">
        <v>580639.61</v>
      </c>
      <c r="F404" s="242"/>
      <c r="G404" s="242">
        <v>580639.61</v>
      </c>
      <c r="H404" s="242"/>
      <c r="I404" s="272" t="s">
        <v>100</v>
      </c>
      <c r="J404" s="272" t="s">
        <v>409</v>
      </c>
      <c r="K404" s="272" t="s">
        <v>102</v>
      </c>
      <c r="L404" s="272" t="s">
        <v>466</v>
      </c>
      <c r="M404" s="272"/>
      <c r="N404" s="242">
        <f t="shared" si="29"/>
        <v>580640</v>
      </c>
      <c r="O404" s="242">
        <f t="shared" si="30"/>
        <v>0</v>
      </c>
      <c r="P404" s="242">
        <f t="shared" si="31"/>
        <v>580640</v>
      </c>
      <c r="Q404" s="242">
        <f t="shared" si="32"/>
        <v>0</v>
      </c>
    </row>
    <row r="405" spans="1:17" x14ac:dyDescent="0.25">
      <c r="A405" s="340" t="s">
        <v>530</v>
      </c>
      <c r="B405" s="272" t="s">
        <v>377</v>
      </c>
      <c r="C405" s="242">
        <v>0</v>
      </c>
      <c r="D405" s="242"/>
      <c r="E405" s="242">
        <v>2543</v>
      </c>
      <c r="F405" s="242"/>
      <c r="G405" s="242">
        <v>2543</v>
      </c>
      <c r="H405" s="242"/>
      <c r="I405" s="272" t="s">
        <v>100</v>
      </c>
      <c r="J405" s="272" t="s">
        <v>409</v>
      </c>
      <c r="K405" s="272" t="s">
        <v>102</v>
      </c>
      <c r="L405" s="272" t="s">
        <v>466</v>
      </c>
      <c r="M405" s="272"/>
      <c r="N405" s="242">
        <f t="shared" si="29"/>
        <v>2543</v>
      </c>
      <c r="O405" s="242">
        <f t="shared" si="30"/>
        <v>0</v>
      </c>
      <c r="P405" s="242">
        <f t="shared" si="31"/>
        <v>2543</v>
      </c>
      <c r="Q405" s="242">
        <f t="shared" si="32"/>
        <v>0</v>
      </c>
    </row>
    <row r="406" spans="1:17" x14ac:dyDescent="0.25">
      <c r="A406" s="340" t="s">
        <v>531</v>
      </c>
      <c r="B406" s="272" t="s">
        <v>378</v>
      </c>
      <c r="C406" s="242">
        <v>0</v>
      </c>
      <c r="D406" s="242"/>
      <c r="E406" s="242">
        <v>4908.42</v>
      </c>
      <c r="F406" s="242"/>
      <c r="G406" s="242">
        <v>4908.42</v>
      </c>
      <c r="H406" s="242"/>
      <c r="I406" s="272" t="s">
        <v>100</v>
      </c>
      <c r="J406" s="272" t="s">
        <v>409</v>
      </c>
      <c r="K406" s="272" t="s">
        <v>102</v>
      </c>
      <c r="L406" s="272" t="s">
        <v>466</v>
      </c>
      <c r="M406" s="272"/>
      <c r="N406" s="242">
        <f t="shared" si="29"/>
        <v>4908</v>
      </c>
      <c r="O406" s="242">
        <f t="shared" si="30"/>
        <v>0</v>
      </c>
      <c r="P406" s="242">
        <f t="shared" si="31"/>
        <v>4908</v>
      </c>
      <c r="Q406" s="242">
        <f t="shared" si="32"/>
        <v>0</v>
      </c>
    </row>
    <row r="407" spans="1:17" x14ac:dyDescent="0.25">
      <c r="A407" s="340" t="s">
        <v>532</v>
      </c>
      <c r="B407" s="272" t="s">
        <v>379</v>
      </c>
      <c r="C407" s="242">
        <v>0</v>
      </c>
      <c r="D407" s="242"/>
      <c r="E407" s="242">
        <v>60572.23</v>
      </c>
      <c r="F407" s="242"/>
      <c r="G407" s="242">
        <v>60572.23</v>
      </c>
      <c r="H407" s="242"/>
      <c r="I407" s="272" t="s">
        <v>100</v>
      </c>
      <c r="J407" s="272" t="s">
        <v>409</v>
      </c>
      <c r="K407" s="272" t="s">
        <v>102</v>
      </c>
      <c r="L407" s="272" t="s">
        <v>466</v>
      </c>
      <c r="M407" s="272"/>
      <c r="N407" s="242">
        <f t="shared" si="29"/>
        <v>60572</v>
      </c>
      <c r="O407" s="242">
        <f t="shared" si="30"/>
        <v>0</v>
      </c>
      <c r="P407" s="242">
        <f t="shared" si="31"/>
        <v>60572</v>
      </c>
      <c r="Q407" s="242">
        <f t="shared" si="32"/>
        <v>0</v>
      </c>
    </row>
    <row r="408" spans="1:17" x14ac:dyDescent="0.25">
      <c r="A408" s="340" t="s">
        <v>533</v>
      </c>
      <c r="B408" s="272" t="s">
        <v>380</v>
      </c>
      <c r="C408" s="242">
        <v>0</v>
      </c>
      <c r="D408" s="242"/>
      <c r="E408" s="242">
        <v>83701.210000000006</v>
      </c>
      <c r="F408" s="242"/>
      <c r="G408" s="242">
        <v>83701.210000000006</v>
      </c>
      <c r="H408" s="242"/>
      <c r="I408" s="272" t="s">
        <v>100</v>
      </c>
      <c r="J408" s="272" t="s">
        <v>409</v>
      </c>
      <c r="K408" s="272" t="s">
        <v>102</v>
      </c>
      <c r="L408" s="272" t="s">
        <v>466</v>
      </c>
      <c r="M408" s="272"/>
      <c r="N408" s="242">
        <f t="shared" si="29"/>
        <v>83701</v>
      </c>
      <c r="O408" s="242">
        <f t="shared" si="30"/>
        <v>0</v>
      </c>
      <c r="P408" s="242">
        <f t="shared" si="31"/>
        <v>83701</v>
      </c>
      <c r="Q408" s="242">
        <f t="shared" si="32"/>
        <v>0</v>
      </c>
    </row>
    <row r="409" spans="1:17" x14ac:dyDescent="0.25">
      <c r="A409" s="340" t="s">
        <v>534</v>
      </c>
      <c r="B409" s="272" t="s">
        <v>381</v>
      </c>
      <c r="C409" s="242">
        <v>0</v>
      </c>
      <c r="D409" s="242"/>
      <c r="E409" s="242">
        <v>140621.76999999999</v>
      </c>
      <c r="F409" s="242"/>
      <c r="G409" s="242">
        <v>140621.76999999999</v>
      </c>
      <c r="H409" s="242"/>
      <c r="I409" s="272" t="s">
        <v>100</v>
      </c>
      <c r="J409" s="272" t="s">
        <v>409</v>
      </c>
      <c r="K409" s="272" t="s">
        <v>102</v>
      </c>
      <c r="L409" s="272" t="s">
        <v>466</v>
      </c>
      <c r="M409" s="272"/>
      <c r="N409" s="242">
        <f t="shared" si="29"/>
        <v>140622</v>
      </c>
      <c r="O409" s="242">
        <f t="shared" si="30"/>
        <v>0</v>
      </c>
      <c r="P409" s="242">
        <f t="shared" si="31"/>
        <v>140622</v>
      </c>
      <c r="Q409" s="242">
        <f t="shared" si="32"/>
        <v>0</v>
      </c>
    </row>
    <row r="410" spans="1:17" x14ac:dyDescent="0.25">
      <c r="A410" s="340" t="s">
        <v>535</v>
      </c>
      <c r="B410" s="272" t="s">
        <v>383</v>
      </c>
      <c r="C410" s="242">
        <v>0</v>
      </c>
      <c r="D410" s="242"/>
      <c r="E410" s="242">
        <v>23469.46</v>
      </c>
      <c r="F410" s="242"/>
      <c r="G410" s="242">
        <v>23469.46</v>
      </c>
      <c r="H410" s="242"/>
      <c r="I410" s="272" t="s">
        <v>100</v>
      </c>
      <c r="J410" s="272" t="s">
        <v>409</v>
      </c>
      <c r="K410" s="272" t="s">
        <v>102</v>
      </c>
      <c r="L410" s="272" t="s">
        <v>466</v>
      </c>
      <c r="M410" s="272"/>
      <c r="N410" s="242">
        <f t="shared" si="29"/>
        <v>23469</v>
      </c>
      <c r="O410" s="242">
        <f t="shared" si="30"/>
        <v>0</v>
      </c>
      <c r="P410" s="242">
        <f t="shared" si="31"/>
        <v>23469</v>
      </c>
      <c r="Q410" s="242">
        <f t="shared" si="32"/>
        <v>0</v>
      </c>
    </row>
    <row r="411" spans="1:17" x14ac:dyDescent="0.25">
      <c r="A411" s="340" t="s">
        <v>1236</v>
      </c>
      <c r="B411" s="272" t="s">
        <v>1237</v>
      </c>
      <c r="C411" s="242">
        <v>0</v>
      </c>
      <c r="D411" s="242"/>
      <c r="E411" s="242">
        <v>3213</v>
      </c>
      <c r="F411" s="242"/>
      <c r="G411" s="242">
        <v>3213</v>
      </c>
      <c r="H411" s="242"/>
      <c r="I411" s="272" t="s">
        <v>100</v>
      </c>
      <c r="J411" s="272" t="s">
        <v>409</v>
      </c>
      <c r="K411" s="272" t="s">
        <v>102</v>
      </c>
      <c r="L411" s="272" t="s">
        <v>466</v>
      </c>
      <c r="M411" s="272"/>
      <c r="N411" s="242">
        <f t="shared" si="29"/>
        <v>3213</v>
      </c>
      <c r="O411" s="242">
        <f t="shared" si="30"/>
        <v>0</v>
      </c>
      <c r="P411" s="242">
        <f t="shared" si="31"/>
        <v>3213</v>
      </c>
      <c r="Q411" s="242">
        <f t="shared" si="32"/>
        <v>0</v>
      </c>
    </row>
    <row r="412" spans="1:17" x14ac:dyDescent="0.25">
      <c r="A412" s="340" t="s">
        <v>536</v>
      </c>
      <c r="B412" s="272" t="s">
        <v>382</v>
      </c>
      <c r="C412" s="242">
        <v>0</v>
      </c>
      <c r="D412" s="242"/>
      <c r="E412" s="242">
        <v>60918.38</v>
      </c>
      <c r="F412" s="242">
        <v>2405.3200000000002</v>
      </c>
      <c r="G412" s="242">
        <v>58513.06</v>
      </c>
      <c r="H412" s="242"/>
      <c r="I412" s="272" t="s">
        <v>100</v>
      </c>
      <c r="J412" s="272" t="s">
        <v>409</v>
      </c>
      <c r="K412" s="272" t="s">
        <v>102</v>
      </c>
      <c r="L412" s="272" t="s">
        <v>466</v>
      </c>
      <c r="M412" s="272"/>
      <c r="N412" s="242">
        <f t="shared" si="29"/>
        <v>58513</v>
      </c>
      <c r="O412" s="242">
        <f t="shared" si="30"/>
        <v>0</v>
      </c>
      <c r="P412" s="242">
        <f t="shared" si="31"/>
        <v>60918</v>
      </c>
      <c r="Q412" s="242">
        <f t="shared" si="32"/>
        <v>2405</v>
      </c>
    </row>
    <row r="413" spans="1:17" x14ac:dyDescent="0.25">
      <c r="A413" s="340" t="s">
        <v>1238</v>
      </c>
      <c r="B413" s="272" t="s">
        <v>1239</v>
      </c>
      <c r="C413" s="242">
        <v>0</v>
      </c>
      <c r="D413" s="242"/>
      <c r="E413" s="242">
        <v>3683</v>
      </c>
      <c r="F413" s="242"/>
      <c r="G413" s="242">
        <v>3683</v>
      </c>
      <c r="H413" s="242"/>
      <c r="I413" s="272" t="s">
        <v>100</v>
      </c>
      <c r="J413" s="272" t="s">
        <v>409</v>
      </c>
      <c r="K413" s="272" t="s">
        <v>102</v>
      </c>
      <c r="L413" s="272" t="s">
        <v>466</v>
      </c>
      <c r="M413" s="272"/>
      <c r="N413" s="242">
        <f t="shared" si="29"/>
        <v>3683</v>
      </c>
      <c r="O413" s="242">
        <f t="shared" si="30"/>
        <v>0</v>
      </c>
      <c r="P413" s="242">
        <f t="shared" si="31"/>
        <v>3683</v>
      </c>
      <c r="Q413" s="242">
        <f t="shared" si="32"/>
        <v>0</v>
      </c>
    </row>
    <row r="414" spans="1:17" x14ac:dyDescent="0.25">
      <c r="A414" s="340" t="s">
        <v>387</v>
      </c>
      <c r="B414" s="272" t="s">
        <v>388</v>
      </c>
      <c r="C414" s="242">
        <v>0</v>
      </c>
      <c r="D414" s="242"/>
      <c r="E414" s="242"/>
      <c r="F414" s="242">
        <v>2696258.78</v>
      </c>
      <c r="G414" s="242"/>
      <c r="H414" s="242">
        <v>2696258.78</v>
      </c>
      <c r="I414" s="272" t="s">
        <v>100</v>
      </c>
      <c r="J414" s="272" t="s">
        <v>408</v>
      </c>
      <c r="K414" s="272" t="s">
        <v>413</v>
      </c>
      <c r="L414" s="272" t="s">
        <v>413</v>
      </c>
      <c r="M414" s="272"/>
      <c r="N414" s="242">
        <f t="shared" si="29"/>
        <v>-2696259</v>
      </c>
      <c r="O414" s="242">
        <f t="shared" si="30"/>
        <v>0</v>
      </c>
      <c r="P414" s="242">
        <f t="shared" si="31"/>
        <v>0</v>
      </c>
      <c r="Q414" s="242">
        <f t="shared" si="32"/>
        <v>2696259</v>
      </c>
    </row>
    <row r="415" spans="1:17" x14ac:dyDescent="0.25">
      <c r="A415" s="340" t="s">
        <v>389</v>
      </c>
      <c r="B415" s="272" t="s">
        <v>390</v>
      </c>
      <c r="C415" s="242">
        <v>0</v>
      </c>
      <c r="D415" s="242"/>
      <c r="E415" s="242"/>
      <c r="F415" s="242">
        <v>1813806.75</v>
      </c>
      <c r="G415" s="242"/>
      <c r="H415" s="242">
        <v>1813806.75</v>
      </c>
      <c r="I415" s="272" t="s">
        <v>100</v>
      </c>
      <c r="J415" s="272" t="s">
        <v>408</v>
      </c>
      <c r="K415" s="272" t="s">
        <v>1282</v>
      </c>
      <c r="L415" s="272" t="s">
        <v>408</v>
      </c>
      <c r="M415" s="272"/>
      <c r="N415" s="242">
        <f t="shared" si="29"/>
        <v>-1813807</v>
      </c>
      <c r="O415" s="242">
        <f t="shared" si="30"/>
        <v>0</v>
      </c>
      <c r="P415" s="242">
        <f t="shared" si="31"/>
        <v>0</v>
      </c>
      <c r="Q415" s="242">
        <f t="shared" si="32"/>
        <v>1813807</v>
      </c>
    </row>
    <row r="416" spans="1:17" x14ac:dyDescent="0.25">
      <c r="A416" s="340" t="s">
        <v>849</v>
      </c>
      <c r="B416" s="272" t="s">
        <v>848</v>
      </c>
      <c r="C416" s="242">
        <v>0</v>
      </c>
      <c r="D416" s="242"/>
      <c r="E416" s="242">
        <v>4727428</v>
      </c>
      <c r="F416" s="242">
        <v>15304643.5</v>
      </c>
      <c r="G416" s="242"/>
      <c r="H416" s="242">
        <v>10577215.5</v>
      </c>
      <c r="I416" s="272" t="s">
        <v>100</v>
      </c>
      <c r="J416" s="272" t="s">
        <v>101</v>
      </c>
      <c r="K416" s="272" t="s">
        <v>64</v>
      </c>
      <c r="L416" s="272" t="s">
        <v>64</v>
      </c>
      <c r="M416" s="272"/>
      <c r="N416" s="336">
        <f t="shared" si="29"/>
        <v>-10577216</v>
      </c>
      <c r="O416" s="242">
        <f t="shared" si="30"/>
        <v>0</v>
      </c>
      <c r="P416" s="242">
        <f t="shared" si="31"/>
        <v>4727428</v>
      </c>
      <c r="Q416" s="242">
        <f t="shared" si="32"/>
        <v>15304644</v>
      </c>
    </row>
    <row r="417" spans="1:17" x14ac:dyDescent="0.25">
      <c r="A417" s="340" t="s">
        <v>847</v>
      </c>
      <c r="B417" s="272" t="s">
        <v>846</v>
      </c>
      <c r="C417" s="242">
        <v>0</v>
      </c>
      <c r="D417" s="242"/>
      <c r="E417" s="242">
        <v>99251</v>
      </c>
      <c r="F417" s="242">
        <v>881251</v>
      </c>
      <c r="G417" s="242"/>
      <c r="H417" s="242">
        <v>782000</v>
      </c>
      <c r="I417" s="272" t="s">
        <v>100</v>
      </c>
      <c r="J417" s="272" t="s">
        <v>101</v>
      </c>
      <c r="K417" s="272" t="s">
        <v>64</v>
      </c>
      <c r="L417" s="272" t="s">
        <v>64</v>
      </c>
      <c r="M417" s="272"/>
      <c r="N417" s="336">
        <f t="shared" si="29"/>
        <v>-782000</v>
      </c>
      <c r="O417" s="242">
        <f t="shared" si="30"/>
        <v>0</v>
      </c>
      <c r="P417" s="242">
        <f t="shared" si="31"/>
        <v>99251</v>
      </c>
      <c r="Q417" s="242">
        <f t="shared" si="32"/>
        <v>881251</v>
      </c>
    </row>
    <row r="418" spans="1:17" x14ac:dyDescent="0.25">
      <c r="A418" s="340" t="s">
        <v>845</v>
      </c>
      <c r="B418" s="272" t="s">
        <v>844</v>
      </c>
      <c r="C418" s="242">
        <v>0</v>
      </c>
      <c r="D418" s="242"/>
      <c r="E418" s="242">
        <v>344951</v>
      </c>
      <c r="F418" s="242">
        <v>744620.85</v>
      </c>
      <c r="G418" s="242"/>
      <c r="H418" s="242">
        <v>399669.85</v>
      </c>
      <c r="I418" s="272" t="s">
        <v>100</v>
      </c>
      <c r="J418" s="272" t="s">
        <v>101</v>
      </c>
      <c r="K418" s="272" t="s">
        <v>64</v>
      </c>
      <c r="L418" s="272" t="s">
        <v>64</v>
      </c>
      <c r="M418" s="272"/>
      <c r="N418" s="336">
        <f t="shared" si="29"/>
        <v>-399670</v>
      </c>
      <c r="O418" s="242">
        <f t="shared" si="30"/>
        <v>0</v>
      </c>
      <c r="P418" s="242">
        <f t="shared" si="31"/>
        <v>344951</v>
      </c>
      <c r="Q418" s="242">
        <f t="shared" si="32"/>
        <v>744621</v>
      </c>
    </row>
    <row r="419" spans="1:17" x14ac:dyDescent="0.25">
      <c r="A419" s="340" t="s">
        <v>843</v>
      </c>
      <c r="B419" s="272" t="s">
        <v>842</v>
      </c>
      <c r="C419" s="242">
        <v>0</v>
      </c>
      <c r="D419" s="242"/>
      <c r="E419" s="242">
        <v>127050</v>
      </c>
      <c r="F419" s="242">
        <v>381150</v>
      </c>
      <c r="G419" s="242"/>
      <c r="H419" s="242">
        <v>254100</v>
      </c>
      <c r="I419" s="272" t="s">
        <v>100</v>
      </c>
      <c r="J419" s="272" t="s">
        <v>101</v>
      </c>
      <c r="K419" s="272" t="s">
        <v>64</v>
      </c>
      <c r="L419" s="272" t="s">
        <v>64</v>
      </c>
      <c r="M419" s="272"/>
      <c r="N419" s="336">
        <f t="shared" si="29"/>
        <v>-254100</v>
      </c>
      <c r="O419" s="242">
        <f t="shared" si="30"/>
        <v>0</v>
      </c>
      <c r="P419" s="242">
        <f t="shared" si="31"/>
        <v>127050</v>
      </c>
      <c r="Q419" s="242">
        <f t="shared" si="32"/>
        <v>381150</v>
      </c>
    </row>
    <row r="420" spans="1:17" x14ac:dyDescent="0.25">
      <c r="A420" s="340" t="s">
        <v>841</v>
      </c>
      <c r="B420" s="272" t="s">
        <v>840</v>
      </c>
      <c r="C420" s="242">
        <v>0</v>
      </c>
      <c r="D420" s="242"/>
      <c r="E420" s="242">
        <v>411950</v>
      </c>
      <c r="F420" s="242">
        <v>1198400</v>
      </c>
      <c r="G420" s="242"/>
      <c r="H420" s="242">
        <v>786450</v>
      </c>
      <c r="I420" s="272" t="s">
        <v>100</v>
      </c>
      <c r="J420" s="272" t="s">
        <v>101</v>
      </c>
      <c r="K420" s="272" t="s">
        <v>64</v>
      </c>
      <c r="L420" s="272" t="s">
        <v>64</v>
      </c>
      <c r="M420" s="272"/>
      <c r="N420" s="336">
        <f t="shared" si="29"/>
        <v>-786450</v>
      </c>
      <c r="O420" s="242">
        <f t="shared" si="30"/>
        <v>0</v>
      </c>
      <c r="P420" s="242">
        <f t="shared" si="31"/>
        <v>411950</v>
      </c>
      <c r="Q420" s="242">
        <f t="shared" si="32"/>
        <v>1198400</v>
      </c>
    </row>
    <row r="421" spans="1:17" x14ac:dyDescent="0.25">
      <c r="A421" s="340" t="s">
        <v>839</v>
      </c>
      <c r="B421" s="272" t="s">
        <v>838</v>
      </c>
      <c r="C421" s="242">
        <v>0</v>
      </c>
      <c r="D421" s="242"/>
      <c r="E421" s="242">
        <v>288750</v>
      </c>
      <c r="F421" s="242">
        <v>757500</v>
      </c>
      <c r="G421" s="242"/>
      <c r="H421" s="242">
        <v>468750</v>
      </c>
      <c r="I421" s="272" t="s">
        <v>100</v>
      </c>
      <c r="J421" s="272" t="s">
        <v>101</v>
      </c>
      <c r="K421" s="272" t="s">
        <v>64</v>
      </c>
      <c r="L421" s="272" t="s">
        <v>64</v>
      </c>
      <c r="M421" s="272"/>
      <c r="N421" s="336">
        <f t="shared" si="29"/>
        <v>-468750</v>
      </c>
      <c r="O421" s="242">
        <f t="shared" si="30"/>
        <v>0</v>
      </c>
      <c r="P421" s="242">
        <f t="shared" si="31"/>
        <v>288750</v>
      </c>
      <c r="Q421" s="242">
        <f t="shared" si="32"/>
        <v>757500</v>
      </c>
    </row>
    <row r="422" spans="1:17" x14ac:dyDescent="0.25">
      <c r="A422" s="340" t="s">
        <v>837</v>
      </c>
      <c r="B422" s="272" t="s">
        <v>836</v>
      </c>
      <c r="C422" s="242">
        <v>0</v>
      </c>
      <c r="D422" s="242"/>
      <c r="E422" s="242">
        <v>992500</v>
      </c>
      <c r="F422" s="242">
        <v>2977500</v>
      </c>
      <c r="G422" s="242"/>
      <c r="H422" s="242">
        <v>1985000</v>
      </c>
      <c r="I422" s="272" t="s">
        <v>100</v>
      </c>
      <c r="J422" s="272" t="s">
        <v>101</v>
      </c>
      <c r="K422" s="272" t="s">
        <v>64</v>
      </c>
      <c r="L422" s="272" t="s">
        <v>64</v>
      </c>
      <c r="M422" s="272"/>
      <c r="N422" s="336">
        <f t="shared" si="29"/>
        <v>-1985000</v>
      </c>
      <c r="O422" s="242">
        <f t="shared" si="30"/>
        <v>0</v>
      </c>
      <c r="P422" s="242">
        <f t="shared" si="31"/>
        <v>992500</v>
      </c>
      <c r="Q422" s="242">
        <f t="shared" si="32"/>
        <v>2977500</v>
      </c>
    </row>
    <row r="423" spans="1:17" x14ac:dyDescent="0.25">
      <c r="A423" s="340" t="s">
        <v>835</v>
      </c>
      <c r="B423" s="272" t="s">
        <v>834</v>
      </c>
      <c r="C423" s="242">
        <v>0</v>
      </c>
      <c r="D423" s="242"/>
      <c r="E423" s="242">
        <v>220000</v>
      </c>
      <c r="F423" s="242">
        <v>660000</v>
      </c>
      <c r="G423" s="242"/>
      <c r="H423" s="242">
        <v>440000</v>
      </c>
      <c r="I423" s="272" t="s">
        <v>100</v>
      </c>
      <c r="J423" s="272" t="s">
        <v>101</v>
      </c>
      <c r="K423" s="272" t="s">
        <v>64</v>
      </c>
      <c r="L423" s="272" t="s">
        <v>64</v>
      </c>
      <c r="M423" s="272"/>
      <c r="N423" s="336">
        <f t="shared" si="29"/>
        <v>-440000</v>
      </c>
      <c r="O423" s="242">
        <f t="shared" si="30"/>
        <v>0</v>
      </c>
      <c r="P423" s="242">
        <f t="shared" si="31"/>
        <v>220000</v>
      </c>
      <c r="Q423" s="242">
        <f t="shared" si="32"/>
        <v>660000</v>
      </c>
    </row>
    <row r="424" spans="1:17" x14ac:dyDescent="0.25">
      <c r="A424" s="340" t="s">
        <v>833</v>
      </c>
      <c r="B424" s="272" t="s">
        <v>832</v>
      </c>
      <c r="C424" s="242">
        <v>0</v>
      </c>
      <c r="D424" s="242"/>
      <c r="E424" s="242">
        <v>169400</v>
      </c>
      <c r="F424" s="242">
        <v>408100</v>
      </c>
      <c r="G424" s="242"/>
      <c r="H424" s="242">
        <v>238700</v>
      </c>
      <c r="I424" s="272" t="s">
        <v>100</v>
      </c>
      <c r="J424" s="272" t="s">
        <v>101</v>
      </c>
      <c r="K424" s="272" t="s">
        <v>64</v>
      </c>
      <c r="L424" s="272" t="s">
        <v>64</v>
      </c>
      <c r="M424" s="272"/>
      <c r="N424" s="336">
        <f t="shared" si="29"/>
        <v>-238700</v>
      </c>
      <c r="O424" s="242">
        <f t="shared" si="30"/>
        <v>0</v>
      </c>
      <c r="P424" s="242">
        <f t="shared" si="31"/>
        <v>169400</v>
      </c>
      <c r="Q424" s="242">
        <f t="shared" si="32"/>
        <v>408100</v>
      </c>
    </row>
    <row r="425" spans="1:17" x14ac:dyDescent="0.25">
      <c r="A425" s="340" t="s">
        <v>831</v>
      </c>
      <c r="B425" s="272" t="s">
        <v>830</v>
      </c>
      <c r="C425" s="242">
        <v>0</v>
      </c>
      <c r="D425" s="242"/>
      <c r="E425" s="242"/>
      <c r="F425" s="242">
        <v>421825</v>
      </c>
      <c r="G425" s="242"/>
      <c r="H425" s="242">
        <v>421825</v>
      </c>
      <c r="I425" s="272" t="s">
        <v>100</v>
      </c>
      <c r="J425" s="272" t="s">
        <v>101</v>
      </c>
      <c r="K425" s="272" t="s">
        <v>64</v>
      </c>
      <c r="L425" s="272" t="s">
        <v>64</v>
      </c>
      <c r="M425" s="272"/>
      <c r="N425" s="336">
        <f t="shared" si="29"/>
        <v>-421825</v>
      </c>
      <c r="O425" s="242">
        <f t="shared" si="30"/>
        <v>0</v>
      </c>
      <c r="P425" s="242">
        <f t="shared" si="31"/>
        <v>0</v>
      </c>
      <c r="Q425" s="242">
        <f t="shared" si="32"/>
        <v>421825</v>
      </c>
    </row>
    <row r="426" spans="1:17" x14ac:dyDescent="0.25">
      <c r="A426" s="340" t="s">
        <v>829</v>
      </c>
      <c r="B426" s="272" t="s">
        <v>828</v>
      </c>
      <c r="C426" s="242">
        <v>0</v>
      </c>
      <c r="D426" s="242"/>
      <c r="E426" s="242">
        <v>216333</v>
      </c>
      <c r="F426" s="242">
        <v>540833</v>
      </c>
      <c r="G426" s="242"/>
      <c r="H426" s="242">
        <v>324500</v>
      </c>
      <c r="I426" s="272" t="s">
        <v>100</v>
      </c>
      <c r="J426" s="272" t="s">
        <v>101</v>
      </c>
      <c r="K426" s="272" t="s">
        <v>64</v>
      </c>
      <c r="L426" s="272" t="s">
        <v>64</v>
      </c>
      <c r="M426" s="272"/>
      <c r="N426" s="336">
        <f t="shared" si="29"/>
        <v>-324500</v>
      </c>
      <c r="O426" s="242">
        <f t="shared" si="30"/>
        <v>0</v>
      </c>
      <c r="P426" s="242">
        <f t="shared" si="31"/>
        <v>216333</v>
      </c>
      <c r="Q426" s="242">
        <f t="shared" si="32"/>
        <v>540833</v>
      </c>
    </row>
    <row r="427" spans="1:17" x14ac:dyDescent="0.25">
      <c r="A427" s="340" t="s">
        <v>827</v>
      </c>
      <c r="B427" s="272" t="s">
        <v>826</v>
      </c>
      <c r="C427" s="242">
        <v>0</v>
      </c>
      <c r="D427" s="242"/>
      <c r="E427" s="242">
        <v>683534</v>
      </c>
      <c r="F427" s="242">
        <v>1928195</v>
      </c>
      <c r="G427" s="242"/>
      <c r="H427" s="242">
        <v>1244661</v>
      </c>
      <c r="I427" s="272" t="s">
        <v>100</v>
      </c>
      <c r="J427" s="272" t="s">
        <v>101</v>
      </c>
      <c r="K427" s="272" t="s">
        <v>64</v>
      </c>
      <c r="L427" s="272" t="s">
        <v>64</v>
      </c>
      <c r="M427" s="272"/>
      <c r="N427" s="336">
        <f t="shared" si="29"/>
        <v>-1244661</v>
      </c>
      <c r="O427" s="242">
        <f t="shared" si="30"/>
        <v>0</v>
      </c>
      <c r="P427" s="242">
        <f t="shared" si="31"/>
        <v>683534</v>
      </c>
      <c r="Q427" s="242">
        <f t="shared" si="32"/>
        <v>1928195</v>
      </c>
    </row>
    <row r="428" spans="1:17" x14ac:dyDescent="0.25">
      <c r="A428" s="340" t="s">
        <v>825</v>
      </c>
      <c r="B428" s="272" t="s">
        <v>824</v>
      </c>
      <c r="C428" s="242">
        <v>0</v>
      </c>
      <c r="D428" s="242"/>
      <c r="E428" s="242">
        <v>783539</v>
      </c>
      <c r="F428" s="242">
        <v>2025076.5</v>
      </c>
      <c r="G428" s="242"/>
      <c r="H428" s="242">
        <v>1241537.5</v>
      </c>
      <c r="I428" s="272" t="s">
        <v>100</v>
      </c>
      <c r="J428" s="272" t="s">
        <v>101</v>
      </c>
      <c r="K428" s="272" t="s">
        <v>64</v>
      </c>
      <c r="L428" s="272" t="s">
        <v>64</v>
      </c>
      <c r="M428" s="272"/>
      <c r="N428" s="336">
        <f t="shared" si="29"/>
        <v>-1241538</v>
      </c>
      <c r="O428" s="242">
        <f t="shared" si="30"/>
        <v>0</v>
      </c>
      <c r="P428" s="242">
        <f t="shared" si="31"/>
        <v>783539</v>
      </c>
      <c r="Q428" s="242">
        <f t="shared" si="32"/>
        <v>2025077</v>
      </c>
    </row>
    <row r="429" spans="1:17" x14ac:dyDescent="0.25">
      <c r="A429" s="340" t="s">
        <v>823</v>
      </c>
      <c r="B429" s="272" t="s">
        <v>822</v>
      </c>
      <c r="C429" s="242">
        <v>0</v>
      </c>
      <c r="D429" s="242"/>
      <c r="E429" s="242">
        <v>761502.5</v>
      </c>
      <c r="F429" s="242">
        <v>2238622.5</v>
      </c>
      <c r="G429" s="242"/>
      <c r="H429" s="242">
        <v>1477120</v>
      </c>
      <c r="I429" s="272" t="s">
        <v>100</v>
      </c>
      <c r="J429" s="272" t="s">
        <v>101</v>
      </c>
      <c r="K429" s="272" t="s">
        <v>64</v>
      </c>
      <c r="L429" s="272" t="s">
        <v>64</v>
      </c>
      <c r="M429" s="272"/>
      <c r="N429" s="336">
        <f t="shared" si="29"/>
        <v>-1477120</v>
      </c>
      <c r="O429" s="242">
        <f t="shared" si="30"/>
        <v>0</v>
      </c>
      <c r="P429" s="242">
        <f t="shared" si="31"/>
        <v>761503</v>
      </c>
      <c r="Q429" s="242">
        <f t="shared" si="32"/>
        <v>2238623</v>
      </c>
    </row>
    <row r="430" spans="1:17" x14ac:dyDescent="0.25">
      <c r="A430" s="340" t="s">
        <v>821</v>
      </c>
      <c r="B430" s="272" t="s">
        <v>820</v>
      </c>
      <c r="C430" s="242">
        <v>0</v>
      </c>
      <c r="D430" s="242"/>
      <c r="E430" s="242">
        <v>185625</v>
      </c>
      <c r="F430" s="242">
        <v>433125</v>
      </c>
      <c r="G430" s="242"/>
      <c r="H430" s="242">
        <v>247500</v>
      </c>
      <c r="I430" s="272" t="s">
        <v>100</v>
      </c>
      <c r="J430" s="272" t="s">
        <v>101</v>
      </c>
      <c r="K430" s="272" t="s">
        <v>64</v>
      </c>
      <c r="L430" s="272" t="s">
        <v>64</v>
      </c>
      <c r="M430" s="272"/>
      <c r="N430" s="336">
        <f t="shared" si="29"/>
        <v>-247500</v>
      </c>
      <c r="O430" s="242">
        <f t="shared" si="30"/>
        <v>0</v>
      </c>
      <c r="P430" s="242">
        <f t="shared" si="31"/>
        <v>185625</v>
      </c>
      <c r="Q430" s="242">
        <f t="shared" si="32"/>
        <v>433125</v>
      </c>
    </row>
    <row r="431" spans="1:17" x14ac:dyDescent="0.25">
      <c r="A431" s="340" t="s">
        <v>819</v>
      </c>
      <c r="B431" s="272" t="s">
        <v>818</v>
      </c>
      <c r="C431" s="242">
        <v>0</v>
      </c>
      <c r="D431" s="242"/>
      <c r="E431" s="242">
        <v>26400</v>
      </c>
      <c r="F431" s="242">
        <v>184800</v>
      </c>
      <c r="G431" s="242"/>
      <c r="H431" s="242">
        <v>158400</v>
      </c>
      <c r="I431" s="272" t="s">
        <v>100</v>
      </c>
      <c r="J431" s="272" t="s">
        <v>101</v>
      </c>
      <c r="K431" s="272" t="s">
        <v>64</v>
      </c>
      <c r="L431" s="272" t="s">
        <v>64</v>
      </c>
      <c r="M431" s="272"/>
      <c r="N431" s="336">
        <f t="shared" si="29"/>
        <v>-158400</v>
      </c>
      <c r="O431" s="242">
        <f t="shared" si="30"/>
        <v>0</v>
      </c>
      <c r="P431" s="242">
        <f t="shared" si="31"/>
        <v>26400</v>
      </c>
      <c r="Q431" s="242">
        <f t="shared" si="32"/>
        <v>184800</v>
      </c>
    </row>
    <row r="432" spans="1:17" x14ac:dyDescent="0.25">
      <c r="A432" s="340" t="s">
        <v>817</v>
      </c>
      <c r="B432" s="272" t="s">
        <v>816</v>
      </c>
      <c r="C432" s="242">
        <v>0</v>
      </c>
      <c r="D432" s="242"/>
      <c r="E432" s="242">
        <v>84254</v>
      </c>
      <c r="F432" s="242">
        <v>972524</v>
      </c>
      <c r="G432" s="242"/>
      <c r="H432" s="242">
        <v>888270</v>
      </c>
      <c r="I432" s="272" t="s">
        <v>100</v>
      </c>
      <c r="J432" s="272" t="s">
        <v>101</v>
      </c>
      <c r="K432" s="272" t="s">
        <v>64</v>
      </c>
      <c r="L432" s="272" t="s">
        <v>64</v>
      </c>
      <c r="M432" s="272"/>
      <c r="N432" s="336">
        <f t="shared" si="29"/>
        <v>-888270</v>
      </c>
      <c r="O432" s="242">
        <f t="shared" si="30"/>
        <v>0</v>
      </c>
      <c r="P432" s="242">
        <f t="shared" si="31"/>
        <v>84254</v>
      </c>
      <c r="Q432" s="242">
        <f t="shared" si="32"/>
        <v>972524</v>
      </c>
    </row>
    <row r="433" spans="1:17" x14ac:dyDescent="0.25">
      <c r="A433" s="340" t="s">
        <v>815</v>
      </c>
      <c r="B433" s="272" t="s">
        <v>814</v>
      </c>
      <c r="C433" s="242">
        <v>0</v>
      </c>
      <c r="D433" s="242"/>
      <c r="E433" s="242"/>
      <c r="F433" s="242">
        <v>144375</v>
      </c>
      <c r="G433" s="242"/>
      <c r="H433" s="242">
        <v>144375</v>
      </c>
      <c r="I433" s="272" t="s">
        <v>100</v>
      </c>
      <c r="J433" s="272" t="s">
        <v>101</v>
      </c>
      <c r="K433" s="272" t="s">
        <v>64</v>
      </c>
      <c r="L433" s="272" t="s">
        <v>64</v>
      </c>
      <c r="M433" s="272"/>
      <c r="N433" s="336">
        <f t="shared" si="29"/>
        <v>-144375</v>
      </c>
      <c r="O433" s="242">
        <f t="shared" si="30"/>
        <v>0</v>
      </c>
      <c r="P433" s="242">
        <f t="shared" si="31"/>
        <v>0</v>
      </c>
      <c r="Q433" s="242">
        <f t="shared" si="32"/>
        <v>144375</v>
      </c>
    </row>
    <row r="434" spans="1:17" x14ac:dyDescent="0.25">
      <c r="A434" s="340" t="s">
        <v>813</v>
      </c>
      <c r="B434" s="272" t="s">
        <v>812</v>
      </c>
      <c r="C434" s="242">
        <v>0</v>
      </c>
      <c r="D434" s="242"/>
      <c r="E434" s="242">
        <v>192148</v>
      </c>
      <c r="F434" s="242">
        <v>596948</v>
      </c>
      <c r="G434" s="242"/>
      <c r="H434" s="242">
        <v>404800</v>
      </c>
      <c r="I434" s="272" t="s">
        <v>100</v>
      </c>
      <c r="J434" s="272" t="s">
        <v>101</v>
      </c>
      <c r="K434" s="272" t="s">
        <v>64</v>
      </c>
      <c r="L434" s="272" t="s">
        <v>64</v>
      </c>
      <c r="M434" s="272"/>
      <c r="N434" s="336">
        <f t="shared" si="29"/>
        <v>-404800</v>
      </c>
      <c r="O434" s="242">
        <f t="shared" si="30"/>
        <v>0</v>
      </c>
      <c r="P434" s="242">
        <f t="shared" si="31"/>
        <v>192148</v>
      </c>
      <c r="Q434" s="242">
        <f t="shared" si="32"/>
        <v>596948</v>
      </c>
    </row>
    <row r="435" spans="1:17" x14ac:dyDescent="0.25">
      <c r="A435" s="340" t="s">
        <v>811</v>
      </c>
      <c r="B435" s="272" t="s">
        <v>810</v>
      </c>
      <c r="C435" s="242">
        <v>0</v>
      </c>
      <c r="D435" s="242"/>
      <c r="E435" s="242">
        <v>53712.5</v>
      </c>
      <c r="F435" s="242">
        <v>327950</v>
      </c>
      <c r="G435" s="242"/>
      <c r="H435" s="242">
        <v>274237.5</v>
      </c>
      <c r="I435" s="272" t="s">
        <v>100</v>
      </c>
      <c r="J435" s="272" t="s">
        <v>101</v>
      </c>
      <c r="K435" s="272" t="s">
        <v>64</v>
      </c>
      <c r="L435" s="272" t="s">
        <v>64</v>
      </c>
      <c r="M435" s="272"/>
      <c r="N435" s="336">
        <f t="shared" si="29"/>
        <v>-274238</v>
      </c>
      <c r="O435" s="242">
        <f t="shared" si="30"/>
        <v>0</v>
      </c>
      <c r="P435" s="242">
        <f t="shared" si="31"/>
        <v>53713</v>
      </c>
      <c r="Q435" s="242">
        <f t="shared" si="32"/>
        <v>327950</v>
      </c>
    </row>
    <row r="436" spans="1:17" x14ac:dyDescent="0.25">
      <c r="A436" s="340" t="s">
        <v>809</v>
      </c>
      <c r="B436" s="272" t="s">
        <v>808</v>
      </c>
      <c r="C436" s="242">
        <v>0</v>
      </c>
      <c r="D436" s="242"/>
      <c r="E436" s="242">
        <v>100430</v>
      </c>
      <c r="F436" s="242">
        <v>245630</v>
      </c>
      <c r="G436" s="242"/>
      <c r="H436" s="242">
        <v>145200</v>
      </c>
      <c r="I436" s="272" t="s">
        <v>100</v>
      </c>
      <c r="J436" s="272" t="s">
        <v>101</v>
      </c>
      <c r="K436" s="272" t="s">
        <v>64</v>
      </c>
      <c r="L436" s="272" t="s">
        <v>64</v>
      </c>
      <c r="M436" s="272"/>
      <c r="N436" s="336">
        <f t="shared" si="29"/>
        <v>-145200</v>
      </c>
      <c r="O436" s="242">
        <f t="shared" si="30"/>
        <v>0</v>
      </c>
      <c r="P436" s="242">
        <f t="shared" si="31"/>
        <v>100430</v>
      </c>
      <c r="Q436" s="242">
        <f t="shared" si="32"/>
        <v>245630</v>
      </c>
    </row>
    <row r="437" spans="1:17" x14ac:dyDescent="0.25">
      <c r="A437" s="340" t="s">
        <v>807</v>
      </c>
      <c r="B437" s="272" t="s">
        <v>806</v>
      </c>
      <c r="C437" s="242">
        <v>0</v>
      </c>
      <c r="D437" s="242"/>
      <c r="E437" s="242">
        <v>703768</v>
      </c>
      <c r="F437" s="242">
        <v>1563878</v>
      </c>
      <c r="G437" s="242"/>
      <c r="H437" s="242">
        <v>860110</v>
      </c>
      <c r="I437" s="272" t="s">
        <v>100</v>
      </c>
      <c r="J437" s="272" t="s">
        <v>101</v>
      </c>
      <c r="K437" s="272" t="s">
        <v>64</v>
      </c>
      <c r="L437" s="272" t="s">
        <v>64</v>
      </c>
      <c r="M437" s="272"/>
      <c r="N437" s="336">
        <f t="shared" si="29"/>
        <v>-860110</v>
      </c>
      <c r="O437" s="242">
        <f t="shared" si="30"/>
        <v>0</v>
      </c>
      <c r="P437" s="242">
        <f t="shared" si="31"/>
        <v>703768</v>
      </c>
      <c r="Q437" s="242">
        <f t="shared" si="32"/>
        <v>1563878</v>
      </c>
    </row>
    <row r="438" spans="1:17" x14ac:dyDescent="0.25">
      <c r="A438" s="340" t="s">
        <v>805</v>
      </c>
      <c r="B438" s="272" t="s">
        <v>804</v>
      </c>
      <c r="C438" s="242">
        <v>0</v>
      </c>
      <c r="D438" s="242"/>
      <c r="E438" s="242"/>
      <c r="F438" s="242">
        <v>124833</v>
      </c>
      <c r="G438" s="242"/>
      <c r="H438" s="242">
        <v>124833</v>
      </c>
      <c r="I438" s="272" t="s">
        <v>100</v>
      </c>
      <c r="J438" s="272" t="s">
        <v>101</v>
      </c>
      <c r="K438" s="272" t="s">
        <v>64</v>
      </c>
      <c r="L438" s="272" t="s">
        <v>64</v>
      </c>
      <c r="M438" s="272"/>
      <c r="N438" s="336">
        <f t="shared" si="29"/>
        <v>-124833</v>
      </c>
      <c r="O438" s="242">
        <f t="shared" si="30"/>
        <v>0</v>
      </c>
      <c r="P438" s="242">
        <f t="shared" si="31"/>
        <v>0</v>
      </c>
      <c r="Q438" s="242">
        <f t="shared" si="32"/>
        <v>124833</v>
      </c>
    </row>
    <row r="439" spans="1:17" x14ac:dyDescent="0.25">
      <c r="A439" s="340" t="s">
        <v>803</v>
      </c>
      <c r="B439" s="272" t="s">
        <v>802</v>
      </c>
      <c r="C439" s="242">
        <v>0</v>
      </c>
      <c r="D439" s="242"/>
      <c r="E439" s="242">
        <v>72600</v>
      </c>
      <c r="F439" s="242">
        <v>217800</v>
      </c>
      <c r="G439" s="242"/>
      <c r="H439" s="242">
        <v>145200</v>
      </c>
      <c r="I439" s="272" t="s">
        <v>100</v>
      </c>
      <c r="J439" s="272" t="s">
        <v>101</v>
      </c>
      <c r="K439" s="272" t="s">
        <v>64</v>
      </c>
      <c r="L439" s="272" t="s">
        <v>64</v>
      </c>
      <c r="M439" s="272"/>
      <c r="N439" s="336">
        <f t="shared" si="29"/>
        <v>-145200</v>
      </c>
      <c r="O439" s="242">
        <f t="shared" si="30"/>
        <v>0</v>
      </c>
      <c r="P439" s="242">
        <f t="shared" si="31"/>
        <v>72600</v>
      </c>
      <c r="Q439" s="242">
        <f t="shared" si="32"/>
        <v>217800</v>
      </c>
    </row>
    <row r="440" spans="1:17" x14ac:dyDescent="0.25">
      <c r="A440" s="340" t="s">
        <v>801</v>
      </c>
      <c r="B440" s="272" t="s">
        <v>800</v>
      </c>
      <c r="C440" s="242">
        <v>0</v>
      </c>
      <c r="D440" s="242"/>
      <c r="E440" s="242">
        <v>147429</v>
      </c>
      <c r="F440" s="242">
        <v>557862</v>
      </c>
      <c r="G440" s="242"/>
      <c r="H440" s="242">
        <v>410433</v>
      </c>
      <c r="I440" s="272" t="s">
        <v>100</v>
      </c>
      <c r="J440" s="272" t="s">
        <v>101</v>
      </c>
      <c r="K440" s="272" t="s">
        <v>64</v>
      </c>
      <c r="L440" s="272" t="s">
        <v>64</v>
      </c>
      <c r="M440" s="272"/>
      <c r="N440" s="336">
        <f t="shared" si="29"/>
        <v>-410433</v>
      </c>
      <c r="O440" s="242">
        <f t="shared" si="30"/>
        <v>0</v>
      </c>
      <c r="P440" s="242">
        <f t="shared" si="31"/>
        <v>147429</v>
      </c>
      <c r="Q440" s="242">
        <f t="shared" si="32"/>
        <v>557862</v>
      </c>
    </row>
    <row r="441" spans="1:17" x14ac:dyDescent="0.25">
      <c r="A441" s="340" t="s">
        <v>799</v>
      </c>
      <c r="B441" s="272" t="s">
        <v>798</v>
      </c>
      <c r="C441" s="242">
        <v>0</v>
      </c>
      <c r="D441" s="242"/>
      <c r="E441" s="242">
        <v>329189</v>
      </c>
      <c r="F441" s="242">
        <v>673689</v>
      </c>
      <c r="G441" s="242"/>
      <c r="H441" s="242">
        <v>344500</v>
      </c>
      <c r="I441" s="272" t="s">
        <v>100</v>
      </c>
      <c r="J441" s="272" t="s">
        <v>101</v>
      </c>
      <c r="K441" s="272" t="s">
        <v>64</v>
      </c>
      <c r="L441" s="272" t="s">
        <v>64</v>
      </c>
      <c r="M441" s="272"/>
      <c r="N441" s="336">
        <f t="shared" si="29"/>
        <v>-344500</v>
      </c>
      <c r="O441" s="242">
        <f t="shared" si="30"/>
        <v>0</v>
      </c>
      <c r="P441" s="242">
        <f t="shared" si="31"/>
        <v>329189</v>
      </c>
      <c r="Q441" s="242">
        <f t="shared" si="32"/>
        <v>673689</v>
      </c>
    </row>
    <row r="442" spans="1:17" x14ac:dyDescent="0.25">
      <c r="A442" s="340" t="s">
        <v>797</v>
      </c>
      <c r="B442" s="272" t="s">
        <v>796</v>
      </c>
      <c r="C442" s="242">
        <v>0</v>
      </c>
      <c r="D442" s="242"/>
      <c r="E442" s="242">
        <v>73407</v>
      </c>
      <c r="F442" s="242">
        <v>327507</v>
      </c>
      <c r="G442" s="242"/>
      <c r="H442" s="242">
        <v>254100</v>
      </c>
      <c r="I442" s="272" t="s">
        <v>100</v>
      </c>
      <c r="J442" s="272" t="s">
        <v>101</v>
      </c>
      <c r="K442" s="272" t="s">
        <v>64</v>
      </c>
      <c r="L442" s="272" t="s">
        <v>64</v>
      </c>
      <c r="M442" s="272"/>
      <c r="N442" s="336">
        <f t="shared" si="29"/>
        <v>-254100</v>
      </c>
      <c r="O442" s="242">
        <f t="shared" si="30"/>
        <v>0</v>
      </c>
      <c r="P442" s="242">
        <f t="shared" si="31"/>
        <v>73407</v>
      </c>
      <c r="Q442" s="242">
        <f t="shared" si="32"/>
        <v>327507</v>
      </c>
    </row>
    <row r="443" spans="1:17" x14ac:dyDescent="0.25">
      <c r="A443" s="340" t="s">
        <v>795</v>
      </c>
      <c r="B443" s="272" t="s">
        <v>794</v>
      </c>
      <c r="C443" s="242">
        <v>0</v>
      </c>
      <c r="D443" s="242"/>
      <c r="E443" s="242">
        <v>29128</v>
      </c>
      <c r="F443" s="242">
        <v>778128</v>
      </c>
      <c r="G443" s="242"/>
      <c r="H443" s="242">
        <v>749000</v>
      </c>
      <c r="I443" s="272" t="s">
        <v>100</v>
      </c>
      <c r="J443" s="272" t="s">
        <v>101</v>
      </c>
      <c r="K443" s="272" t="s">
        <v>64</v>
      </c>
      <c r="L443" s="272" t="s">
        <v>64</v>
      </c>
      <c r="M443" s="272"/>
      <c r="N443" s="336">
        <f t="shared" si="29"/>
        <v>-749000</v>
      </c>
      <c r="O443" s="242">
        <f t="shared" si="30"/>
        <v>0</v>
      </c>
      <c r="P443" s="242">
        <f t="shared" si="31"/>
        <v>29128</v>
      </c>
      <c r="Q443" s="242">
        <f t="shared" si="32"/>
        <v>778128</v>
      </c>
    </row>
    <row r="444" spans="1:17" x14ac:dyDescent="0.25">
      <c r="A444" s="340" t="s">
        <v>793</v>
      </c>
      <c r="B444" s="272" t="s">
        <v>792</v>
      </c>
      <c r="C444" s="242">
        <v>0</v>
      </c>
      <c r="D444" s="242"/>
      <c r="E444" s="242"/>
      <c r="F444" s="242">
        <v>30957.85</v>
      </c>
      <c r="G444" s="242"/>
      <c r="H444" s="242">
        <v>30957.85</v>
      </c>
      <c r="I444" s="272" t="s">
        <v>100</v>
      </c>
      <c r="J444" s="272" t="s">
        <v>101</v>
      </c>
      <c r="K444" s="272" t="s">
        <v>64</v>
      </c>
      <c r="L444" s="272" t="s">
        <v>64</v>
      </c>
      <c r="M444" s="272"/>
      <c r="N444" s="336">
        <f t="shared" si="29"/>
        <v>-30958</v>
      </c>
      <c r="O444" s="242">
        <f t="shared" si="30"/>
        <v>0</v>
      </c>
      <c r="P444" s="242">
        <f t="shared" si="31"/>
        <v>0</v>
      </c>
      <c r="Q444" s="242">
        <f t="shared" si="32"/>
        <v>30958</v>
      </c>
    </row>
    <row r="445" spans="1:17" x14ac:dyDescent="0.25">
      <c r="A445" s="340" t="s">
        <v>791</v>
      </c>
      <c r="B445" s="272" t="s">
        <v>790</v>
      </c>
      <c r="C445" s="242">
        <v>0</v>
      </c>
      <c r="D445" s="242"/>
      <c r="E445" s="242">
        <v>86384</v>
      </c>
      <c r="F445" s="242">
        <v>498561</v>
      </c>
      <c r="G445" s="242"/>
      <c r="H445" s="242">
        <v>412177</v>
      </c>
      <c r="I445" s="272" t="s">
        <v>100</v>
      </c>
      <c r="J445" s="272" t="s">
        <v>101</v>
      </c>
      <c r="K445" s="272" t="s">
        <v>64</v>
      </c>
      <c r="L445" s="272" t="s">
        <v>64</v>
      </c>
      <c r="M445" s="272"/>
      <c r="N445" s="336">
        <f t="shared" si="29"/>
        <v>-412177</v>
      </c>
      <c r="O445" s="242">
        <f t="shared" si="30"/>
        <v>0</v>
      </c>
      <c r="P445" s="242">
        <f t="shared" si="31"/>
        <v>86384</v>
      </c>
      <c r="Q445" s="242">
        <f t="shared" si="32"/>
        <v>498561</v>
      </c>
    </row>
    <row r="446" spans="1:17" x14ac:dyDescent="0.25">
      <c r="A446" s="340" t="s">
        <v>789</v>
      </c>
      <c r="B446" s="272" t="s">
        <v>788</v>
      </c>
      <c r="C446" s="242">
        <v>0</v>
      </c>
      <c r="D446" s="242"/>
      <c r="E446" s="242">
        <v>277667</v>
      </c>
      <c r="F446" s="242">
        <v>753667</v>
      </c>
      <c r="G446" s="242"/>
      <c r="H446" s="242">
        <v>476000</v>
      </c>
      <c r="I446" s="272" t="s">
        <v>100</v>
      </c>
      <c r="J446" s="272" t="s">
        <v>101</v>
      </c>
      <c r="K446" s="272" t="s">
        <v>64</v>
      </c>
      <c r="L446" s="272" t="s">
        <v>64</v>
      </c>
      <c r="M446" s="272"/>
      <c r="N446" s="336">
        <f t="shared" si="29"/>
        <v>-476000</v>
      </c>
      <c r="O446" s="242">
        <f t="shared" si="30"/>
        <v>0</v>
      </c>
      <c r="P446" s="242">
        <f t="shared" si="31"/>
        <v>277667</v>
      </c>
      <c r="Q446" s="242">
        <f t="shared" si="32"/>
        <v>753667</v>
      </c>
    </row>
    <row r="447" spans="1:17" x14ac:dyDescent="0.25">
      <c r="A447" s="340" t="s">
        <v>787</v>
      </c>
      <c r="B447" s="272" t="s">
        <v>786</v>
      </c>
      <c r="C447" s="242">
        <v>0</v>
      </c>
      <c r="D447" s="242"/>
      <c r="E447" s="242">
        <v>97417</v>
      </c>
      <c r="F447" s="242">
        <v>264417</v>
      </c>
      <c r="G447" s="242"/>
      <c r="H447" s="242">
        <v>167000</v>
      </c>
      <c r="I447" s="272" t="s">
        <v>100</v>
      </c>
      <c r="J447" s="272" t="s">
        <v>101</v>
      </c>
      <c r="K447" s="272" t="s">
        <v>64</v>
      </c>
      <c r="L447" s="272" t="s">
        <v>64</v>
      </c>
      <c r="M447" s="272"/>
      <c r="N447" s="336">
        <f t="shared" si="29"/>
        <v>-167000</v>
      </c>
      <c r="O447" s="242">
        <f t="shared" si="30"/>
        <v>0</v>
      </c>
      <c r="P447" s="242">
        <f t="shared" si="31"/>
        <v>97417</v>
      </c>
      <c r="Q447" s="242">
        <f t="shared" si="32"/>
        <v>264417</v>
      </c>
    </row>
    <row r="448" spans="1:17" x14ac:dyDescent="0.25">
      <c r="A448" s="340" t="s">
        <v>785</v>
      </c>
      <c r="B448" s="272" t="s">
        <v>784</v>
      </c>
      <c r="C448" s="242">
        <v>0</v>
      </c>
      <c r="D448" s="242"/>
      <c r="E448" s="242">
        <v>92254</v>
      </c>
      <c r="F448" s="242">
        <v>699354</v>
      </c>
      <c r="G448" s="242"/>
      <c r="H448" s="242">
        <v>607100</v>
      </c>
      <c r="I448" s="272" t="s">
        <v>100</v>
      </c>
      <c r="J448" s="272" t="s">
        <v>101</v>
      </c>
      <c r="K448" s="272" t="s">
        <v>64</v>
      </c>
      <c r="L448" s="272" t="s">
        <v>64</v>
      </c>
      <c r="M448" s="272"/>
      <c r="N448" s="336">
        <f t="shared" si="29"/>
        <v>-607100</v>
      </c>
      <c r="O448" s="242">
        <f t="shared" si="30"/>
        <v>0</v>
      </c>
      <c r="P448" s="242">
        <f t="shared" si="31"/>
        <v>92254</v>
      </c>
      <c r="Q448" s="242">
        <f t="shared" si="32"/>
        <v>699354</v>
      </c>
    </row>
    <row r="449" spans="1:17" x14ac:dyDescent="0.25">
      <c r="A449" s="340" t="s">
        <v>783</v>
      </c>
      <c r="B449" s="272" t="s">
        <v>782</v>
      </c>
      <c r="C449" s="242">
        <v>0</v>
      </c>
      <c r="D449" s="242"/>
      <c r="E449" s="242">
        <v>61875</v>
      </c>
      <c r="F449" s="242">
        <v>309375</v>
      </c>
      <c r="G449" s="242"/>
      <c r="H449" s="242">
        <v>247500</v>
      </c>
      <c r="I449" s="272" t="s">
        <v>100</v>
      </c>
      <c r="J449" s="272" t="s">
        <v>101</v>
      </c>
      <c r="K449" s="272" t="s">
        <v>64</v>
      </c>
      <c r="L449" s="272" t="s">
        <v>64</v>
      </c>
      <c r="M449" s="272"/>
      <c r="N449" s="336">
        <f t="shared" si="29"/>
        <v>-247500</v>
      </c>
      <c r="O449" s="242">
        <f t="shared" si="30"/>
        <v>0</v>
      </c>
      <c r="P449" s="242">
        <f t="shared" si="31"/>
        <v>61875</v>
      </c>
      <c r="Q449" s="242">
        <f t="shared" si="32"/>
        <v>309375</v>
      </c>
    </row>
    <row r="450" spans="1:17" x14ac:dyDescent="0.25">
      <c r="A450" s="340" t="s">
        <v>781</v>
      </c>
      <c r="B450" s="272" t="s">
        <v>780</v>
      </c>
      <c r="C450" s="242">
        <v>0</v>
      </c>
      <c r="D450" s="242"/>
      <c r="E450" s="242">
        <v>78375</v>
      </c>
      <c r="F450" s="242">
        <v>384750</v>
      </c>
      <c r="G450" s="242"/>
      <c r="H450" s="242">
        <v>306375</v>
      </c>
      <c r="I450" s="272" t="s">
        <v>100</v>
      </c>
      <c r="J450" s="272" t="s">
        <v>101</v>
      </c>
      <c r="K450" s="272" t="s">
        <v>64</v>
      </c>
      <c r="L450" s="272" t="s">
        <v>64</v>
      </c>
      <c r="M450" s="272"/>
      <c r="N450" s="336">
        <f t="shared" si="29"/>
        <v>-306375</v>
      </c>
      <c r="O450" s="242">
        <f t="shared" si="30"/>
        <v>0</v>
      </c>
      <c r="P450" s="242">
        <f t="shared" si="31"/>
        <v>78375</v>
      </c>
      <c r="Q450" s="242">
        <f t="shared" si="32"/>
        <v>384750</v>
      </c>
    </row>
    <row r="451" spans="1:17" x14ac:dyDescent="0.25">
      <c r="A451" s="340" t="s">
        <v>779</v>
      </c>
      <c r="B451" s="272" t="s">
        <v>778</v>
      </c>
      <c r="C451" s="242">
        <v>0</v>
      </c>
      <c r="D451" s="242"/>
      <c r="E451" s="242">
        <v>66413</v>
      </c>
      <c r="F451" s="242">
        <v>288075</v>
      </c>
      <c r="G451" s="242"/>
      <c r="H451" s="242">
        <v>221662</v>
      </c>
      <c r="I451" s="272" t="s">
        <v>100</v>
      </c>
      <c r="J451" s="272" t="s">
        <v>101</v>
      </c>
      <c r="K451" s="272" t="s">
        <v>64</v>
      </c>
      <c r="L451" s="272" t="s">
        <v>64</v>
      </c>
      <c r="M451" s="272"/>
      <c r="N451" s="336">
        <f t="shared" si="29"/>
        <v>-221662</v>
      </c>
      <c r="O451" s="242">
        <f t="shared" si="30"/>
        <v>0</v>
      </c>
      <c r="P451" s="242">
        <f t="shared" si="31"/>
        <v>66413</v>
      </c>
      <c r="Q451" s="242">
        <f t="shared" si="32"/>
        <v>288075</v>
      </c>
    </row>
    <row r="452" spans="1:17" x14ac:dyDescent="0.25">
      <c r="A452" s="340" t="s">
        <v>777</v>
      </c>
      <c r="B452" s="272" t="s">
        <v>776</v>
      </c>
      <c r="C452" s="242">
        <v>0</v>
      </c>
      <c r="D452" s="242"/>
      <c r="E452" s="242">
        <v>197400</v>
      </c>
      <c r="F452" s="242">
        <v>592200</v>
      </c>
      <c r="G452" s="242"/>
      <c r="H452" s="242">
        <v>394800</v>
      </c>
      <c r="I452" s="272" t="s">
        <v>100</v>
      </c>
      <c r="J452" s="272" t="s">
        <v>101</v>
      </c>
      <c r="K452" s="272" t="s">
        <v>64</v>
      </c>
      <c r="L452" s="272" t="s">
        <v>64</v>
      </c>
      <c r="M452" s="272"/>
      <c r="N452" s="336">
        <f t="shared" si="29"/>
        <v>-394800</v>
      </c>
      <c r="O452" s="242">
        <f t="shared" si="30"/>
        <v>0</v>
      </c>
      <c r="P452" s="242">
        <f t="shared" si="31"/>
        <v>197400</v>
      </c>
      <c r="Q452" s="242">
        <f t="shared" si="32"/>
        <v>592200</v>
      </c>
    </row>
    <row r="453" spans="1:17" x14ac:dyDescent="0.25">
      <c r="A453" s="340" t="s">
        <v>775</v>
      </c>
      <c r="B453" s="272" t="s">
        <v>774</v>
      </c>
      <c r="C453" s="242">
        <v>0</v>
      </c>
      <c r="D453" s="242"/>
      <c r="E453" s="242">
        <v>110367</v>
      </c>
      <c r="F453" s="242">
        <v>299567</v>
      </c>
      <c r="G453" s="242"/>
      <c r="H453" s="242">
        <v>189200</v>
      </c>
      <c r="I453" s="272" t="s">
        <v>100</v>
      </c>
      <c r="J453" s="272" t="s">
        <v>101</v>
      </c>
      <c r="K453" s="272" t="s">
        <v>64</v>
      </c>
      <c r="L453" s="272" t="s">
        <v>64</v>
      </c>
      <c r="M453" s="272"/>
      <c r="N453" s="336">
        <f t="shared" si="29"/>
        <v>-189200</v>
      </c>
      <c r="O453" s="242">
        <f t="shared" si="30"/>
        <v>0</v>
      </c>
      <c r="P453" s="242">
        <f t="shared" si="31"/>
        <v>110367</v>
      </c>
      <c r="Q453" s="242">
        <f t="shared" si="32"/>
        <v>299567</v>
      </c>
    </row>
    <row r="454" spans="1:17" x14ac:dyDescent="0.25">
      <c r="A454" s="340" t="s">
        <v>773</v>
      </c>
      <c r="B454" s="272" t="s">
        <v>772</v>
      </c>
      <c r="C454" s="242">
        <v>0</v>
      </c>
      <c r="D454" s="242"/>
      <c r="E454" s="242">
        <v>141167</v>
      </c>
      <c r="F454" s="242">
        <v>383167</v>
      </c>
      <c r="G454" s="242"/>
      <c r="H454" s="242">
        <v>242000</v>
      </c>
      <c r="I454" s="272" t="s">
        <v>100</v>
      </c>
      <c r="J454" s="272" t="s">
        <v>101</v>
      </c>
      <c r="K454" s="272" t="s">
        <v>64</v>
      </c>
      <c r="L454" s="272" t="s">
        <v>64</v>
      </c>
      <c r="M454" s="272"/>
      <c r="N454" s="336">
        <f t="shared" si="29"/>
        <v>-242000</v>
      </c>
      <c r="O454" s="242">
        <f t="shared" si="30"/>
        <v>0</v>
      </c>
      <c r="P454" s="242">
        <f t="shared" si="31"/>
        <v>141167</v>
      </c>
      <c r="Q454" s="242">
        <f t="shared" si="32"/>
        <v>383167</v>
      </c>
    </row>
    <row r="455" spans="1:17" x14ac:dyDescent="0.25">
      <c r="A455" s="340" t="s">
        <v>771</v>
      </c>
      <c r="B455" s="272" t="s">
        <v>770</v>
      </c>
      <c r="C455" s="242">
        <v>0</v>
      </c>
      <c r="D455" s="242"/>
      <c r="E455" s="242">
        <v>205975</v>
      </c>
      <c r="F455" s="242">
        <v>441375</v>
      </c>
      <c r="G455" s="242"/>
      <c r="H455" s="242">
        <v>235400</v>
      </c>
      <c r="I455" s="272" t="s">
        <v>100</v>
      </c>
      <c r="J455" s="272" t="s">
        <v>101</v>
      </c>
      <c r="K455" s="272" t="s">
        <v>64</v>
      </c>
      <c r="L455" s="272" t="s">
        <v>64</v>
      </c>
      <c r="M455" s="272"/>
      <c r="N455" s="336">
        <f t="shared" si="29"/>
        <v>-235400</v>
      </c>
      <c r="O455" s="242">
        <f t="shared" si="30"/>
        <v>0</v>
      </c>
      <c r="P455" s="242">
        <f t="shared" si="31"/>
        <v>205975</v>
      </c>
      <c r="Q455" s="242">
        <f t="shared" si="32"/>
        <v>441375</v>
      </c>
    </row>
    <row r="456" spans="1:17" x14ac:dyDescent="0.25">
      <c r="A456" s="340" t="s">
        <v>769</v>
      </c>
      <c r="B456" s="272" t="s">
        <v>768</v>
      </c>
      <c r="C456" s="242">
        <v>0</v>
      </c>
      <c r="D456" s="242"/>
      <c r="E456" s="242">
        <v>78400</v>
      </c>
      <c r="F456" s="242">
        <v>212800</v>
      </c>
      <c r="G456" s="242"/>
      <c r="H456" s="242">
        <v>134400</v>
      </c>
      <c r="I456" s="272" t="s">
        <v>100</v>
      </c>
      <c r="J456" s="272" t="s">
        <v>101</v>
      </c>
      <c r="K456" s="272" t="s">
        <v>64</v>
      </c>
      <c r="L456" s="272" t="s">
        <v>64</v>
      </c>
      <c r="M456" s="272"/>
      <c r="N456" s="336">
        <f t="shared" ref="N456:N507" si="33">ROUND((G456-H456),0)</f>
        <v>-134400</v>
      </c>
      <c r="O456" s="242">
        <f t="shared" ref="O456:O507" si="34">ROUND((C456-D456),0)</f>
        <v>0</v>
      </c>
      <c r="P456" s="242">
        <f t="shared" ref="P456:P507" si="35">ROUND(E456,0)</f>
        <v>78400</v>
      </c>
      <c r="Q456" s="242">
        <f t="shared" ref="Q456:Q507" si="36">ROUND(F456,0)</f>
        <v>212800</v>
      </c>
    </row>
    <row r="457" spans="1:17" x14ac:dyDescent="0.25">
      <c r="A457" s="340" t="s">
        <v>767</v>
      </c>
      <c r="B457" s="272" t="s">
        <v>766</v>
      </c>
      <c r="C457" s="242">
        <v>0</v>
      </c>
      <c r="D457" s="242"/>
      <c r="E457" s="242">
        <v>231750</v>
      </c>
      <c r="F457" s="242">
        <v>540750</v>
      </c>
      <c r="G457" s="242"/>
      <c r="H457" s="242">
        <v>309000</v>
      </c>
      <c r="I457" s="272" t="s">
        <v>100</v>
      </c>
      <c r="J457" s="272" t="s">
        <v>101</v>
      </c>
      <c r="K457" s="272" t="s">
        <v>64</v>
      </c>
      <c r="L457" s="272" t="s">
        <v>64</v>
      </c>
      <c r="M457" s="272"/>
      <c r="N457" s="336">
        <f t="shared" si="33"/>
        <v>-309000</v>
      </c>
      <c r="O457" s="242">
        <f t="shared" si="34"/>
        <v>0</v>
      </c>
      <c r="P457" s="242">
        <f t="shared" si="35"/>
        <v>231750</v>
      </c>
      <c r="Q457" s="242">
        <f t="shared" si="36"/>
        <v>540750</v>
      </c>
    </row>
    <row r="458" spans="1:17" x14ac:dyDescent="0.25">
      <c r="A458" s="340" t="s">
        <v>765</v>
      </c>
      <c r="B458" s="272" t="s">
        <v>764</v>
      </c>
      <c r="C458" s="242">
        <v>0</v>
      </c>
      <c r="D458" s="242"/>
      <c r="E458" s="242">
        <v>348000</v>
      </c>
      <c r="F458" s="242">
        <v>812000</v>
      </c>
      <c r="G458" s="242"/>
      <c r="H458" s="242">
        <v>464000</v>
      </c>
      <c r="I458" s="272" t="s">
        <v>100</v>
      </c>
      <c r="J458" s="272" t="s">
        <v>101</v>
      </c>
      <c r="K458" s="272" t="s">
        <v>64</v>
      </c>
      <c r="L458" s="272" t="s">
        <v>64</v>
      </c>
      <c r="M458" s="272"/>
      <c r="N458" s="336">
        <f t="shared" si="33"/>
        <v>-464000</v>
      </c>
      <c r="O458" s="242">
        <f t="shared" si="34"/>
        <v>0</v>
      </c>
      <c r="P458" s="242">
        <f t="shared" si="35"/>
        <v>348000</v>
      </c>
      <c r="Q458" s="242">
        <f t="shared" si="36"/>
        <v>812000</v>
      </c>
    </row>
    <row r="459" spans="1:17" x14ac:dyDescent="0.25">
      <c r="A459" s="340" t="s">
        <v>763</v>
      </c>
      <c r="B459" s="272" t="s">
        <v>762</v>
      </c>
      <c r="C459" s="242">
        <v>0</v>
      </c>
      <c r="D459" s="242"/>
      <c r="E459" s="242">
        <v>565125</v>
      </c>
      <c r="F459" s="242">
        <v>1579250</v>
      </c>
      <c r="G459" s="242"/>
      <c r="H459" s="242">
        <v>1014125</v>
      </c>
      <c r="I459" s="272" t="s">
        <v>100</v>
      </c>
      <c r="J459" s="272" t="s">
        <v>101</v>
      </c>
      <c r="K459" s="272" t="s">
        <v>64</v>
      </c>
      <c r="L459" s="272" t="s">
        <v>64</v>
      </c>
      <c r="M459" s="272"/>
      <c r="N459" s="336">
        <f t="shared" si="33"/>
        <v>-1014125</v>
      </c>
      <c r="O459" s="242">
        <f t="shared" si="34"/>
        <v>0</v>
      </c>
      <c r="P459" s="242">
        <f t="shared" si="35"/>
        <v>565125</v>
      </c>
      <c r="Q459" s="242">
        <f t="shared" si="36"/>
        <v>1579250</v>
      </c>
    </row>
    <row r="460" spans="1:17" x14ac:dyDescent="0.25">
      <c r="A460" s="340" t="s">
        <v>761</v>
      </c>
      <c r="B460" s="272" t="s">
        <v>760</v>
      </c>
      <c r="C460" s="242">
        <v>0</v>
      </c>
      <c r="D460" s="242"/>
      <c r="E460" s="242">
        <v>52433</v>
      </c>
      <c r="F460" s="242">
        <v>109633</v>
      </c>
      <c r="G460" s="242"/>
      <c r="H460" s="242">
        <v>57200</v>
      </c>
      <c r="I460" s="272" t="s">
        <v>100</v>
      </c>
      <c r="J460" s="272" t="s">
        <v>101</v>
      </c>
      <c r="K460" s="272" t="s">
        <v>64</v>
      </c>
      <c r="L460" s="272" t="s">
        <v>64</v>
      </c>
      <c r="M460" s="272"/>
      <c r="N460" s="336">
        <f t="shared" si="33"/>
        <v>-57200</v>
      </c>
      <c r="O460" s="242">
        <f t="shared" si="34"/>
        <v>0</v>
      </c>
      <c r="P460" s="242">
        <f t="shared" si="35"/>
        <v>52433</v>
      </c>
      <c r="Q460" s="242">
        <f t="shared" si="36"/>
        <v>109633</v>
      </c>
    </row>
    <row r="461" spans="1:17" x14ac:dyDescent="0.25">
      <c r="A461" s="340" t="s">
        <v>759</v>
      </c>
      <c r="B461" s="272" t="s">
        <v>758</v>
      </c>
      <c r="C461" s="242">
        <v>0</v>
      </c>
      <c r="D461" s="242"/>
      <c r="E461" s="242">
        <v>390294</v>
      </c>
      <c r="F461" s="242">
        <v>1302466</v>
      </c>
      <c r="G461" s="242"/>
      <c r="H461" s="242">
        <v>912172</v>
      </c>
      <c r="I461" s="272" t="s">
        <v>100</v>
      </c>
      <c r="J461" s="272" t="s">
        <v>101</v>
      </c>
      <c r="K461" s="272" t="s">
        <v>64</v>
      </c>
      <c r="L461" s="272" t="s">
        <v>64</v>
      </c>
      <c r="M461" s="272"/>
      <c r="N461" s="336">
        <f t="shared" si="33"/>
        <v>-912172</v>
      </c>
      <c r="O461" s="242">
        <f t="shared" si="34"/>
        <v>0</v>
      </c>
      <c r="P461" s="242">
        <f t="shared" si="35"/>
        <v>390294</v>
      </c>
      <c r="Q461" s="242">
        <f t="shared" si="36"/>
        <v>1302466</v>
      </c>
    </row>
    <row r="462" spans="1:17" x14ac:dyDescent="0.25">
      <c r="A462" s="340" t="s">
        <v>757</v>
      </c>
      <c r="B462" s="272" t="s">
        <v>756</v>
      </c>
      <c r="C462" s="242">
        <v>0</v>
      </c>
      <c r="D462" s="242"/>
      <c r="E462" s="242">
        <v>291958</v>
      </c>
      <c r="F462" s="242">
        <v>547342</v>
      </c>
      <c r="G462" s="242"/>
      <c r="H462" s="242">
        <v>255384</v>
      </c>
      <c r="I462" s="272" t="s">
        <v>100</v>
      </c>
      <c r="J462" s="272" t="s">
        <v>101</v>
      </c>
      <c r="K462" s="272" t="s">
        <v>64</v>
      </c>
      <c r="L462" s="272" t="s">
        <v>64</v>
      </c>
      <c r="M462" s="272"/>
      <c r="N462" s="336">
        <f t="shared" si="33"/>
        <v>-255384</v>
      </c>
      <c r="O462" s="242">
        <f t="shared" si="34"/>
        <v>0</v>
      </c>
      <c r="P462" s="242">
        <f t="shared" si="35"/>
        <v>291958</v>
      </c>
      <c r="Q462" s="242">
        <f t="shared" si="36"/>
        <v>547342</v>
      </c>
    </row>
    <row r="463" spans="1:17" x14ac:dyDescent="0.25">
      <c r="A463" s="340" t="s">
        <v>755</v>
      </c>
      <c r="B463" s="272" t="s">
        <v>754</v>
      </c>
      <c r="C463" s="242">
        <v>0</v>
      </c>
      <c r="D463" s="242"/>
      <c r="E463" s="242"/>
      <c r="F463" s="242">
        <v>288200</v>
      </c>
      <c r="G463" s="242"/>
      <c r="H463" s="242">
        <v>288200</v>
      </c>
      <c r="I463" s="272" t="s">
        <v>100</v>
      </c>
      <c r="J463" s="272" t="s">
        <v>101</v>
      </c>
      <c r="K463" s="272" t="s">
        <v>64</v>
      </c>
      <c r="L463" s="272" t="s">
        <v>64</v>
      </c>
      <c r="M463" s="272"/>
      <c r="N463" s="336">
        <f t="shared" si="33"/>
        <v>-288200</v>
      </c>
      <c r="O463" s="242">
        <f t="shared" si="34"/>
        <v>0</v>
      </c>
      <c r="P463" s="242">
        <f t="shared" si="35"/>
        <v>0</v>
      </c>
      <c r="Q463" s="242">
        <f t="shared" si="36"/>
        <v>288200</v>
      </c>
    </row>
    <row r="464" spans="1:17" x14ac:dyDescent="0.25">
      <c r="A464" s="340" t="s">
        <v>753</v>
      </c>
      <c r="B464" s="272" t="s">
        <v>752</v>
      </c>
      <c r="C464" s="242">
        <v>0</v>
      </c>
      <c r="D464" s="242"/>
      <c r="E464" s="242"/>
      <c r="F464" s="242">
        <v>462000</v>
      </c>
      <c r="G464" s="242"/>
      <c r="H464" s="242">
        <v>462000</v>
      </c>
      <c r="I464" s="272" t="s">
        <v>100</v>
      </c>
      <c r="J464" s="272" t="s">
        <v>101</v>
      </c>
      <c r="K464" s="272" t="s">
        <v>64</v>
      </c>
      <c r="L464" s="272" t="s">
        <v>64</v>
      </c>
      <c r="M464" s="272"/>
      <c r="N464" s="336">
        <f t="shared" si="33"/>
        <v>-462000</v>
      </c>
      <c r="O464" s="242">
        <f t="shared" si="34"/>
        <v>0</v>
      </c>
      <c r="P464" s="242">
        <f t="shared" si="35"/>
        <v>0</v>
      </c>
      <c r="Q464" s="242">
        <f t="shared" si="36"/>
        <v>462000</v>
      </c>
    </row>
    <row r="465" spans="1:17" x14ac:dyDescent="0.25">
      <c r="A465" s="340" t="s">
        <v>751</v>
      </c>
      <c r="B465" s="272" t="s">
        <v>750</v>
      </c>
      <c r="C465" s="242">
        <v>0</v>
      </c>
      <c r="D465" s="242"/>
      <c r="E465" s="242">
        <v>252319</v>
      </c>
      <c r="F465" s="242">
        <v>865095</v>
      </c>
      <c r="G465" s="242"/>
      <c r="H465" s="242">
        <v>612776</v>
      </c>
      <c r="I465" s="272" t="s">
        <v>100</v>
      </c>
      <c r="J465" s="272" t="s">
        <v>101</v>
      </c>
      <c r="K465" s="272" t="s">
        <v>64</v>
      </c>
      <c r="L465" s="272" t="s">
        <v>64</v>
      </c>
      <c r="M465" s="272"/>
      <c r="N465" s="336">
        <f t="shared" si="33"/>
        <v>-612776</v>
      </c>
      <c r="O465" s="242">
        <f t="shared" si="34"/>
        <v>0</v>
      </c>
      <c r="P465" s="242">
        <f t="shared" si="35"/>
        <v>252319</v>
      </c>
      <c r="Q465" s="242">
        <f t="shared" si="36"/>
        <v>865095</v>
      </c>
    </row>
    <row r="466" spans="1:17" x14ac:dyDescent="0.25">
      <c r="A466" s="340" t="s">
        <v>749</v>
      </c>
      <c r="B466" s="272" t="s">
        <v>748</v>
      </c>
      <c r="C466" s="242">
        <v>0</v>
      </c>
      <c r="D466" s="242"/>
      <c r="E466" s="242">
        <v>63525</v>
      </c>
      <c r="F466" s="242">
        <v>254100</v>
      </c>
      <c r="G466" s="242"/>
      <c r="H466" s="242">
        <v>190575</v>
      </c>
      <c r="I466" s="272" t="s">
        <v>100</v>
      </c>
      <c r="J466" s="272" t="s">
        <v>101</v>
      </c>
      <c r="K466" s="272" t="s">
        <v>64</v>
      </c>
      <c r="L466" s="272" t="s">
        <v>64</v>
      </c>
      <c r="M466" s="272"/>
      <c r="N466" s="336">
        <f t="shared" si="33"/>
        <v>-190575</v>
      </c>
      <c r="O466" s="242">
        <f t="shared" si="34"/>
        <v>0</v>
      </c>
      <c r="P466" s="242">
        <f t="shared" si="35"/>
        <v>63525</v>
      </c>
      <c r="Q466" s="242">
        <f t="shared" si="36"/>
        <v>254100</v>
      </c>
    </row>
    <row r="467" spans="1:17" x14ac:dyDescent="0.25">
      <c r="A467" s="340" t="s">
        <v>1240</v>
      </c>
      <c r="B467" s="272" t="s">
        <v>1241</v>
      </c>
      <c r="C467" s="242">
        <v>0</v>
      </c>
      <c r="D467" s="242"/>
      <c r="E467" s="242">
        <v>195000</v>
      </c>
      <c r="F467" s="242">
        <v>292500</v>
      </c>
      <c r="G467" s="242"/>
      <c r="H467" s="242">
        <v>97500</v>
      </c>
      <c r="I467" s="272" t="s">
        <v>100</v>
      </c>
      <c r="J467" s="272" t="s">
        <v>101</v>
      </c>
      <c r="K467" s="272" t="s">
        <v>64</v>
      </c>
      <c r="L467" s="272" t="s">
        <v>64</v>
      </c>
      <c r="M467" s="272"/>
      <c r="N467" s="336">
        <f t="shared" si="33"/>
        <v>-97500</v>
      </c>
      <c r="O467" s="242">
        <f t="shared" si="34"/>
        <v>0</v>
      </c>
      <c r="P467" s="242">
        <f t="shared" si="35"/>
        <v>195000</v>
      </c>
      <c r="Q467" s="242">
        <f t="shared" si="36"/>
        <v>292500</v>
      </c>
    </row>
    <row r="468" spans="1:17" x14ac:dyDescent="0.25">
      <c r="A468" s="340" t="s">
        <v>1242</v>
      </c>
      <c r="B468" s="272" t="s">
        <v>1243</v>
      </c>
      <c r="C468" s="242">
        <v>0</v>
      </c>
      <c r="D468" s="242"/>
      <c r="E468" s="242">
        <v>109200</v>
      </c>
      <c r="F468" s="242">
        <v>145600</v>
      </c>
      <c r="G468" s="242"/>
      <c r="H468" s="242">
        <v>36400</v>
      </c>
      <c r="I468" s="272" t="s">
        <v>100</v>
      </c>
      <c r="J468" s="272" t="s">
        <v>101</v>
      </c>
      <c r="K468" s="272" t="s">
        <v>64</v>
      </c>
      <c r="L468" s="272" t="s">
        <v>64</v>
      </c>
      <c r="M468" s="272"/>
      <c r="N468" s="336">
        <f t="shared" si="33"/>
        <v>-36400</v>
      </c>
      <c r="O468" s="242">
        <f t="shared" si="34"/>
        <v>0</v>
      </c>
      <c r="P468" s="242">
        <f t="shared" si="35"/>
        <v>109200</v>
      </c>
      <c r="Q468" s="242">
        <f t="shared" si="36"/>
        <v>145600</v>
      </c>
    </row>
    <row r="469" spans="1:17" x14ac:dyDescent="0.25">
      <c r="A469" s="340" t="s">
        <v>1244</v>
      </c>
      <c r="B469" s="272" t="s">
        <v>1245</v>
      </c>
      <c r="C469" s="242">
        <v>0</v>
      </c>
      <c r="D469" s="242"/>
      <c r="E469" s="242">
        <v>343200</v>
      </c>
      <c r="F469" s="242">
        <v>457600</v>
      </c>
      <c r="G469" s="242"/>
      <c r="H469" s="242">
        <v>114400</v>
      </c>
      <c r="I469" s="272" t="s">
        <v>100</v>
      </c>
      <c r="J469" s="272" t="s">
        <v>101</v>
      </c>
      <c r="K469" s="272" t="s">
        <v>64</v>
      </c>
      <c r="L469" s="272" t="s">
        <v>64</v>
      </c>
      <c r="M469" s="272"/>
      <c r="N469" s="336">
        <f t="shared" si="33"/>
        <v>-114400</v>
      </c>
      <c r="O469" s="242">
        <f t="shared" si="34"/>
        <v>0</v>
      </c>
      <c r="P469" s="242">
        <f t="shared" si="35"/>
        <v>343200</v>
      </c>
      <c r="Q469" s="242">
        <f t="shared" si="36"/>
        <v>457600</v>
      </c>
    </row>
    <row r="470" spans="1:17" x14ac:dyDescent="0.25">
      <c r="A470" s="340" t="s">
        <v>747</v>
      </c>
      <c r="B470" s="272" t="s">
        <v>746</v>
      </c>
      <c r="C470" s="242">
        <v>0</v>
      </c>
      <c r="D470" s="242"/>
      <c r="E470" s="242">
        <v>1097</v>
      </c>
      <c r="F470" s="242">
        <v>6097</v>
      </c>
      <c r="G470" s="242"/>
      <c r="H470" s="242">
        <v>5000</v>
      </c>
      <c r="I470" s="272" t="s">
        <v>100</v>
      </c>
      <c r="J470" s="272" t="s">
        <v>101</v>
      </c>
      <c r="K470" s="272" t="s">
        <v>64</v>
      </c>
      <c r="L470" s="272" t="s">
        <v>64</v>
      </c>
      <c r="M470" s="272"/>
      <c r="N470" s="336">
        <f t="shared" si="33"/>
        <v>-5000</v>
      </c>
      <c r="O470" s="242">
        <f t="shared" si="34"/>
        <v>0</v>
      </c>
      <c r="P470" s="242">
        <f t="shared" si="35"/>
        <v>1097</v>
      </c>
      <c r="Q470" s="242">
        <f t="shared" si="36"/>
        <v>6097</v>
      </c>
    </row>
    <row r="471" spans="1:17" x14ac:dyDescent="0.25">
      <c r="A471" s="340" t="s">
        <v>745</v>
      </c>
      <c r="B471" s="272" t="s">
        <v>744</v>
      </c>
      <c r="C471" s="242">
        <v>0</v>
      </c>
      <c r="D471" s="242"/>
      <c r="E471" s="242">
        <v>27104</v>
      </c>
      <c r="F471" s="242">
        <v>232736</v>
      </c>
      <c r="G471" s="242"/>
      <c r="H471" s="242">
        <v>205632</v>
      </c>
      <c r="I471" s="272" t="s">
        <v>100</v>
      </c>
      <c r="J471" s="272" t="s">
        <v>101</v>
      </c>
      <c r="K471" s="272" t="s">
        <v>64</v>
      </c>
      <c r="L471" s="272" t="s">
        <v>64</v>
      </c>
      <c r="M471" s="272"/>
      <c r="N471" s="336">
        <f t="shared" si="33"/>
        <v>-205632</v>
      </c>
      <c r="O471" s="242">
        <f t="shared" si="34"/>
        <v>0</v>
      </c>
      <c r="P471" s="242">
        <f t="shared" si="35"/>
        <v>27104</v>
      </c>
      <c r="Q471" s="242">
        <f t="shared" si="36"/>
        <v>232736</v>
      </c>
    </row>
    <row r="472" spans="1:17" x14ac:dyDescent="0.25">
      <c r="A472" s="340" t="s">
        <v>743</v>
      </c>
      <c r="B472" s="272" t="s">
        <v>742</v>
      </c>
      <c r="C472" s="242">
        <v>0</v>
      </c>
      <c r="D472" s="242"/>
      <c r="E472" s="242">
        <v>417</v>
      </c>
      <c r="F472" s="242">
        <v>5000</v>
      </c>
      <c r="G472" s="242"/>
      <c r="H472" s="242">
        <v>4583</v>
      </c>
      <c r="I472" s="272" t="s">
        <v>100</v>
      </c>
      <c r="J472" s="272" t="s">
        <v>101</v>
      </c>
      <c r="K472" s="272" t="s">
        <v>64</v>
      </c>
      <c r="L472" s="272" t="s">
        <v>64</v>
      </c>
      <c r="M472" s="272"/>
      <c r="N472" s="336">
        <f t="shared" si="33"/>
        <v>-4583</v>
      </c>
      <c r="O472" s="242">
        <f t="shared" si="34"/>
        <v>0</v>
      </c>
      <c r="P472" s="242">
        <f t="shared" si="35"/>
        <v>417</v>
      </c>
      <c r="Q472" s="242">
        <f t="shared" si="36"/>
        <v>5000</v>
      </c>
    </row>
    <row r="473" spans="1:17" x14ac:dyDescent="0.25">
      <c r="A473" s="340" t="s">
        <v>1246</v>
      </c>
      <c r="B473" s="272" t="s">
        <v>1247</v>
      </c>
      <c r="C473" s="242">
        <v>0</v>
      </c>
      <c r="D473" s="242"/>
      <c r="E473" s="242">
        <v>7500</v>
      </c>
      <c r="F473" s="242">
        <v>15000</v>
      </c>
      <c r="G473" s="242"/>
      <c r="H473" s="242">
        <v>7500</v>
      </c>
      <c r="I473" s="272" t="s">
        <v>100</v>
      </c>
      <c r="J473" s="272" t="s">
        <v>101</v>
      </c>
      <c r="K473" s="272" t="s">
        <v>64</v>
      </c>
      <c r="L473" s="272" t="s">
        <v>64</v>
      </c>
      <c r="M473" s="272"/>
      <c r="N473" s="336">
        <f t="shared" si="33"/>
        <v>-7500</v>
      </c>
      <c r="O473" s="242">
        <f t="shared" si="34"/>
        <v>0</v>
      </c>
      <c r="P473" s="242">
        <f t="shared" si="35"/>
        <v>7500</v>
      </c>
      <c r="Q473" s="242">
        <f t="shared" si="36"/>
        <v>15000</v>
      </c>
    </row>
    <row r="474" spans="1:17" x14ac:dyDescent="0.25">
      <c r="A474" s="340" t="s">
        <v>741</v>
      </c>
      <c r="B474" s="272" t="s">
        <v>740</v>
      </c>
      <c r="C474" s="242">
        <v>0</v>
      </c>
      <c r="D474" s="242"/>
      <c r="E474" s="242"/>
      <c r="F474" s="242">
        <v>6533</v>
      </c>
      <c r="G474" s="242"/>
      <c r="H474" s="242">
        <v>6533</v>
      </c>
      <c r="I474" s="272" t="s">
        <v>100</v>
      </c>
      <c r="J474" s="272" t="s">
        <v>101</v>
      </c>
      <c r="K474" s="272" t="s">
        <v>66</v>
      </c>
      <c r="L474" s="272" t="s">
        <v>66</v>
      </c>
      <c r="M474" s="272"/>
      <c r="N474" s="336">
        <f t="shared" si="33"/>
        <v>-6533</v>
      </c>
      <c r="O474" s="242">
        <f t="shared" si="34"/>
        <v>0</v>
      </c>
      <c r="P474" s="242">
        <f t="shared" si="35"/>
        <v>0</v>
      </c>
      <c r="Q474" s="242">
        <f t="shared" si="36"/>
        <v>6533</v>
      </c>
    </row>
    <row r="475" spans="1:17" x14ac:dyDescent="0.25">
      <c r="A475" s="340" t="s">
        <v>739</v>
      </c>
      <c r="B475" s="272" t="s">
        <v>738</v>
      </c>
      <c r="C475" s="242">
        <v>0</v>
      </c>
      <c r="D475" s="242"/>
      <c r="E475" s="242">
        <v>671</v>
      </c>
      <c r="F475" s="242">
        <v>4171</v>
      </c>
      <c r="G475" s="242"/>
      <c r="H475" s="242">
        <v>3500</v>
      </c>
      <c r="I475" s="272" t="s">
        <v>100</v>
      </c>
      <c r="J475" s="272" t="s">
        <v>101</v>
      </c>
      <c r="K475" s="272" t="s">
        <v>66</v>
      </c>
      <c r="L475" s="272" t="s">
        <v>66</v>
      </c>
      <c r="M475" s="272"/>
      <c r="N475" s="336">
        <f t="shared" si="33"/>
        <v>-3500</v>
      </c>
      <c r="O475" s="242">
        <f t="shared" si="34"/>
        <v>0</v>
      </c>
      <c r="P475" s="242">
        <f t="shared" si="35"/>
        <v>671</v>
      </c>
      <c r="Q475" s="242">
        <f t="shared" si="36"/>
        <v>4171</v>
      </c>
    </row>
    <row r="476" spans="1:17" x14ac:dyDescent="0.25">
      <c r="A476" s="340" t="s">
        <v>737</v>
      </c>
      <c r="B476" s="272" t="s">
        <v>736</v>
      </c>
      <c r="C476" s="242">
        <v>0</v>
      </c>
      <c r="D476" s="242"/>
      <c r="E476" s="242">
        <v>553700</v>
      </c>
      <c r="F476" s="242">
        <v>1186850</v>
      </c>
      <c r="G476" s="242"/>
      <c r="H476" s="242">
        <v>633150</v>
      </c>
      <c r="I476" s="272" t="s">
        <v>100</v>
      </c>
      <c r="J476" s="272" t="s">
        <v>101</v>
      </c>
      <c r="K476" s="272" t="s">
        <v>66</v>
      </c>
      <c r="L476" s="272" t="s">
        <v>66</v>
      </c>
      <c r="M476" s="272"/>
      <c r="N476" s="336">
        <f t="shared" si="33"/>
        <v>-633150</v>
      </c>
      <c r="O476" s="242">
        <f t="shared" si="34"/>
        <v>0</v>
      </c>
      <c r="P476" s="242">
        <f t="shared" si="35"/>
        <v>553700</v>
      </c>
      <c r="Q476" s="242">
        <f t="shared" si="36"/>
        <v>1186850</v>
      </c>
    </row>
    <row r="477" spans="1:17" x14ac:dyDescent="0.25">
      <c r="A477" s="340" t="s">
        <v>735</v>
      </c>
      <c r="B477" s="272" t="s">
        <v>734</v>
      </c>
      <c r="C477" s="242">
        <v>0</v>
      </c>
      <c r="D477" s="242"/>
      <c r="E477" s="242">
        <v>11258</v>
      </c>
      <c r="F477" s="242">
        <v>26920</v>
      </c>
      <c r="G477" s="242"/>
      <c r="H477" s="242">
        <v>15662</v>
      </c>
      <c r="I477" s="272" t="s">
        <v>100</v>
      </c>
      <c r="J477" s="272" t="s">
        <v>101</v>
      </c>
      <c r="K477" s="272" t="s">
        <v>66</v>
      </c>
      <c r="L477" s="272" t="s">
        <v>66</v>
      </c>
      <c r="M477" s="272"/>
      <c r="N477" s="336">
        <f t="shared" si="33"/>
        <v>-15662</v>
      </c>
      <c r="O477" s="242">
        <f t="shared" si="34"/>
        <v>0</v>
      </c>
      <c r="P477" s="242">
        <f t="shared" si="35"/>
        <v>11258</v>
      </c>
      <c r="Q477" s="242">
        <f t="shared" si="36"/>
        <v>26920</v>
      </c>
    </row>
    <row r="478" spans="1:17" x14ac:dyDescent="0.25">
      <c r="A478" s="340" t="s">
        <v>733</v>
      </c>
      <c r="B478" s="272" t="s">
        <v>732</v>
      </c>
      <c r="C478" s="242">
        <v>0</v>
      </c>
      <c r="D478" s="242"/>
      <c r="E478" s="242">
        <v>16450</v>
      </c>
      <c r="F478" s="242">
        <v>45441</v>
      </c>
      <c r="G478" s="242"/>
      <c r="H478" s="242">
        <v>28991</v>
      </c>
      <c r="I478" s="272" t="s">
        <v>100</v>
      </c>
      <c r="J478" s="272" t="s">
        <v>101</v>
      </c>
      <c r="K478" s="272" t="s">
        <v>66</v>
      </c>
      <c r="L478" s="272" t="s">
        <v>66</v>
      </c>
      <c r="M478" s="272"/>
      <c r="N478" s="336">
        <f t="shared" si="33"/>
        <v>-28991</v>
      </c>
      <c r="O478" s="242">
        <f t="shared" si="34"/>
        <v>0</v>
      </c>
      <c r="P478" s="242">
        <f t="shared" si="35"/>
        <v>16450</v>
      </c>
      <c r="Q478" s="242">
        <f t="shared" si="36"/>
        <v>45441</v>
      </c>
    </row>
    <row r="479" spans="1:17" x14ac:dyDescent="0.25">
      <c r="A479" s="340" t="s">
        <v>731</v>
      </c>
      <c r="B479" s="272" t="s">
        <v>730</v>
      </c>
      <c r="C479" s="242">
        <v>0</v>
      </c>
      <c r="D479" s="242"/>
      <c r="E479" s="242">
        <v>100663</v>
      </c>
      <c r="F479" s="242">
        <v>280020</v>
      </c>
      <c r="G479" s="242"/>
      <c r="H479" s="242">
        <v>179357</v>
      </c>
      <c r="I479" s="272" t="s">
        <v>100</v>
      </c>
      <c r="J479" s="272" t="s">
        <v>101</v>
      </c>
      <c r="K479" s="272" t="s">
        <v>66</v>
      </c>
      <c r="L479" s="272" t="s">
        <v>66</v>
      </c>
      <c r="M479" s="272"/>
      <c r="N479" s="336">
        <f t="shared" si="33"/>
        <v>-179357</v>
      </c>
      <c r="O479" s="242">
        <f t="shared" si="34"/>
        <v>0</v>
      </c>
      <c r="P479" s="242">
        <f t="shared" si="35"/>
        <v>100663</v>
      </c>
      <c r="Q479" s="242">
        <f t="shared" si="36"/>
        <v>280020</v>
      </c>
    </row>
    <row r="480" spans="1:17" x14ac:dyDescent="0.25">
      <c r="A480" s="340" t="s">
        <v>729</v>
      </c>
      <c r="B480" s="272" t="s">
        <v>728</v>
      </c>
      <c r="C480" s="242">
        <v>0</v>
      </c>
      <c r="D480" s="242"/>
      <c r="E480" s="242">
        <v>273000</v>
      </c>
      <c r="F480" s="242">
        <v>500500</v>
      </c>
      <c r="G480" s="242"/>
      <c r="H480" s="242">
        <v>227500</v>
      </c>
      <c r="I480" s="272" t="s">
        <v>100</v>
      </c>
      <c r="J480" s="272" t="s">
        <v>101</v>
      </c>
      <c r="K480" s="272" t="s">
        <v>66</v>
      </c>
      <c r="L480" s="272" t="s">
        <v>66</v>
      </c>
      <c r="M480" s="272"/>
      <c r="N480" s="336">
        <f t="shared" si="33"/>
        <v>-227500</v>
      </c>
      <c r="O480" s="242">
        <f t="shared" si="34"/>
        <v>0</v>
      </c>
      <c r="P480" s="242">
        <f t="shared" si="35"/>
        <v>273000</v>
      </c>
      <c r="Q480" s="242">
        <f t="shared" si="36"/>
        <v>500500</v>
      </c>
    </row>
    <row r="481" spans="1:17" x14ac:dyDescent="0.25">
      <c r="A481" s="340" t="s">
        <v>727</v>
      </c>
      <c r="B481" s="272" t="s">
        <v>726</v>
      </c>
      <c r="C481" s="242">
        <v>0</v>
      </c>
      <c r="D481" s="242"/>
      <c r="E481" s="242">
        <v>39064</v>
      </c>
      <c r="F481" s="242">
        <v>120730</v>
      </c>
      <c r="G481" s="242"/>
      <c r="H481" s="242">
        <v>81666</v>
      </c>
      <c r="I481" s="272" t="s">
        <v>100</v>
      </c>
      <c r="J481" s="272" t="s">
        <v>101</v>
      </c>
      <c r="K481" s="272" t="s">
        <v>66</v>
      </c>
      <c r="L481" s="272" t="s">
        <v>66</v>
      </c>
      <c r="M481" s="272"/>
      <c r="N481" s="336">
        <f t="shared" si="33"/>
        <v>-81666</v>
      </c>
      <c r="O481" s="242">
        <f t="shared" si="34"/>
        <v>0</v>
      </c>
      <c r="P481" s="242">
        <f t="shared" si="35"/>
        <v>39064</v>
      </c>
      <c r="Q481" s="242">
        <f t="shared" si="36"/>
        <v>120730</v>
      </c>
    </row>
    <row r="482" spans="1:17" x14ac:dyDescent="0.25">
      <c r="A482" s="340" t="s">
        <v>725</v>
      </c>
      <c r="B482" s="272" t="s">
        <v>724</v>
      </c>
      <c r="C482" s="242">
        <v>0</v>
      </c>
      <c r="D482" s="242"/>
      <c r="E482" s="242">
        <v>46667</v>
      </c>
      <c r="F482" s="242">
        <v>93333</v>
      </c>
      <c r="G482" s="242"/>
      <c r="H482" s="242">
        <v>46666</v>
      </c>
      <c r="I482" s="272" t="s">
        <v>100</v>
      </c>
      <c r="J482" s="272" t="s">
        <v>101</v>
      </c>
      <c r="K482" s="272" t="s">
        <v>66</v>
      </c>
      <c r="L482" s="272" t="s">
        <v>66</v>
      </c>
      <c r="M482" s="272"/>
      <c r="N482" s="336">
        <f t="shared" si="33"/>
        <v>-46666</v>
      </c>
      <c r="O482" s="242">
        <f t="shared" si="34"/>
        <v>0</v>
      </c>
      <c r="P482" s="242">
        <f t="shared" si="35"/>
        <v>46667</v>
      </c>
      <c r="Q482" s="242">
        <f t="shared" si="36"/>
        <v>93333</v>
      </c>
    </row>
    <row r="483" spans="1:17" x14ac:dyDescent="0.25">
      <c r="A483" s="340" t="s">
        <v>723</v>
      </c>
      <c r="B483" s="272" t="s">
        <v>722</v>
      </c>
      <c r="C483" s="242">
        <v>0</v>
      </c>
      <c r="D483" s="242"/>
      <c r="E483" s="242">
        <v>199674</v>
      </c>
      <c r="F483" s="242">
        <v>443849</v>
      </c>
      <c r="G483" s="242"/>
      <c r="H483" s="242">
        <v>244175</v>
      </c>
      <c r="I483" s="272" t="s">
        <v>100</v>
      </c>
      <c r="J483" s="272" t="s">
        <v>101</v>
      </c>
      <c r="K483" s="272" t="s">
        <v>66</v>
      </c>
      <c r="L483" s="272" t="s">
        <v>66</v>
      </c>
      <c r="M483" s="272"/>
      <c r="N483" s="336">
        <f t="shared" si="33"/>
        <v>-244175</v>
      </c>
      <c r="O483" s="242">
        <f t="shared" si="34"/>
        <v>0</v>
      </c>
      <c r="P483" s="242">
        <f t="shared" si="35"/>
        <v>199674</v>
      </c>
      <c r="Q483" s="242">
        <f t="shared" si="36"/>
        <v>443849</v>
      </c>
    </row>
    <row r="484" spans="1:17" x14ac:dyDescent="0.25">
      <c r="A484" s="340" t="s">
        <v>721</v>
      </c>
      <c r="B484" s="272" t="s">
        <v>720</v>
      </c>
      <c r="C484" s="242">
        <v>0</v>
      </c>
      <c r="D484" s="242"/>
      <c r="E484" s="242">
        <v>1808</v>
      </c>
      <c r="F484" s="242">
        <v>8808</v>
      </c>
      <c r="G484" s="242"/>
      <c r="H484" s="242">
        <v>7000</v>
      </c>
      <c r="I484" s="272" t="s">
        <v>100</v>
      </c>
      <c r="J484" s="272" t="s">
        <v>101</v>
      </c>
      <c r="K484" s="272" t="s">
        <v>66</v>
      </c>
      <c r="L484" s="272" t="s">
        <v>66</v>
      </c>
      <c r="M484" s="272"/>
      <c r="N484" s="336">
        <f t="shared" si="33"/>
        <v>-7000</v>
      </c>
      <c r="O484" s="242">
        <f t="shared" si="34"/>
        <v>0</v>
      </c>
      <c r="P484" s="242">
        <f t="shared" si="35"/>
        <v>1808</v>
      </c>
      <c r="Q484" s="242">
        <f t="shared" si="36"/>
        <v>8808</v>
      </c>
    </row>
    <row r="485" spans="1:17" x14ac:dyDescent="0.25">
      <c r="A485" s="340" t="s">
        <v>719</v>
      </c>
      <c r="B485" s="272" t="s">
        <v>718</v>
      </c>
      <c r="C485" s="242">
        <v>0</v>
      </c>
      <c r="D485" s="242"/>
      <c r="E485" s="242">
        <v>6572</v>
      </c>
      <c r="F485" s="242">
        <v>17286</v>
      </c>
      <c r="G485" s="242"/>
      <c r="H485" s="242">
        <v>10714</v>
      </c>
      <c r="I485" s="272" t="s">
        <v>100</v>
      </c>
      <c r="J485" s="272" t="s">
        <v>101</v>
      </c>
      <c r="K485" s="272" t="s">
        <v>66</v>
      </c>
      <c r="L485" s="272" t="s">
        <v>66</v>
      </c>
      <c r="M485" s="272"/>
      <c r="N485" s="336">
        <f t="shared" si="33"/>
        <v>-10714</v>
      </c>
      <c r="O485" s="242">
        <f t="shared" si="34"/>
        <v>0</v>
      </c>
      <c r="P485" s="242">
        <f t="shared" si="35"/>
        <v>6572</v>
      </c>
      <c r="Q485" s="242">
        <f t="shared" si="36"/>
        <v>17286</v>
      </c>
    </row>
    <row r="486" spans="1:17" x14ac:dyDescent="0.25">
      <c r="A486" s="340" t="s">
        <v>717</v>
      </c>
      <c r="B486" s="272" t="s">
        <v>716</v>
      </c>
      <c r="C486" s="242">
        <v>0</v>
      </c>
      <c r="D486" s="242"/>
      <c r="E486" s="242">
        <v>20417</v>
      </c>
      <c r="F486" s="242">
        <v>45208</v>
      </c>
      <c r="G486" s="242"/>
      <c r="H486" s="242">
        <v>24791</v>
      </c>
      <c r="I486" s="272" t="s">
        <v>100</v>
      </c>
      <c r="J486" s="272" t="s">
        <v>101</v>
      </c>
      <c r="K486" s="272" t="s">
        <v>66</v>
      </c>
      <c r="L486" s="272" t="s">
        <v>66</v>
      </c>
      <c r="M486" s="272"/>
      <c r="N486" s="336">
        <f t="shared" si="33"/>
        <v>-24791</v>
      </c>
      <c r="O486" s="242">
        <f t="shared" si="34"/>
        <v>0</v>
      </c>
      <c r="P486" s="242">
        <f t="shared" si="35"/>
        <v>20417</v>
      </c>
      <c r="Q486" s="242">
        <f t="shared" si="36"/>
        <v>45208</v>
      </c>
    </row>
    <row r="487" spans="1:17" x14ac:dyDescent="0.25">
      <c r="A487" s="340" t="s">
        <v>1248</v>
      </c>
      <c r="B487" s="272" t="s">
        <v>1249</v>
      </c>
      <c r="C487" s="242">
        <v>0</v>
      </c>
      <c r="D487" s="242"/>
      <c r="E487" s="242">
        <v>63292</v>
      </c>
      <c r="F487" s="242">
        <v>105000</v>
      </c>
      <c r="G487" s="242"/>
      <c r="H487" s="242">
        <v>41708</v>
      </c>
      <c r="I487" s="272" t="s">
        <v>100</v>
      </c>
      <c r="J487" s="272" t="s">
        <v>101</v>
      </c>
      <c r="K487" s="272" t="s">
        <v>66</v>
      </c>
      <c r="L487" s="272" t="s">
        <v>66</v>
      </c>
      <c r="M487" s="272"/>
      <c r="N487" s="336">
        <f t="shared" si="33"/>
        <v>-41708</v>
      </c>
      <c r="O487" s="242">
        <f t="shared" si="34"/>
        <v>0</v>
      </c>
      <c r="P487" s="242">
        <f t="shared" si="35"/>
        <v>63292</v>
      </c>
      <c r="Q487" s="242">
        <f t="shared" si="36"/>
        <v>105000</v>
      </c>
    </row>
    <row r="488" spans="1:17" x14ac:dyDescent="0.25">
      <c r="A488" s="340" t="s">
        <v>1250</v>
      </c>
      <c r="B488" s="272" t="s">
        <v>1251</v>
      </c>
      <c r="C488" s="242">
        <v>0</v>
      </c>
      <c r="D488" s="242"/>
      <c r="E488" s="242">
        <v>23333</v>
      </c>
      <c r="F488" s="242">
        <v>35000</v>
      </c>
      <c r="G488" s="242"/>
      <c r="H488" s="242">
        <v>11667</v>
      </c>
      <c r="I488" s="272" t="s">
        <v>100</v>
      </c>
      <c r="J488" s="272" t="s">
        <v>101</v>
      </c>
      <c r="K488" s="272" t="s">
        <v>66</v>
      </c>
      <c r="L488" s="272" t="s">
        <v>66</v>
      </c>
      <c r="M488" s="272"/>
      <c r="N488" s="336">
        <f t="shared" si="33"/>
        <v>-11667</v>
      </c>
      <c r="O488" s="242">
        <f t="shared" si="34"/>
        <v>0</v>
      </c>
      <c r="P488" s="242">
        <f t="shared" si="35"/>
        <v>23333</v>
      </c>
      <c r="Q488" s="242">
        <f t="shared" si="36"/>
        <v>35000</v>
      </c>
    </row>
    <row r="489" spans="1:17" x14ac:dyDescent="0.25">
      <c r="A489" s="340" t="s">
        <v>715</v>
      </c>
      <c r="B489" s="272" t="s">
        <v>714</v>
      </c>
      <c r="C489" s="242">
        <v>0</v>
      </c>
      <c r="D489" s="242"/>
      <c r="E489" s="242"/>
      <c r="F489" s="242">
        <v>3800</v>
      </c>
      <c r="G489" s="242"/>
      <c r="H489" s="242">
        <v>3800</v>
      </c>
      <c r="I489" s="272" t="s">
        <v>100</v>
      </c>
      <c r="J489" s="272" t="s">
        <v>101</v>
      </c>
      <c r="K489" s="272" t="s">
        <v>67</v>
      </c>
      <c r="L489" s="272" t="s">
        <v>67</v>
      </c>
      <c r="M489" s="272"/>
      <c r="N489" s="336">
        <f t="shared" si="33"/>
        <v>-3800</v>
      </c>
      <c r="O489" s="242">
        <f t="shared" si="34"/>
        <v>0</v>
      </c>
      <c r="P489" s="242">
        <f t="shared" si="35"/>
        <v>0</v>
      </c>
      <c r="Q489" s="242">
        <f t="shared" si="36"/>
        <v>3800</v>
      </c>
    </row>
    <row r="490" spans="1:17" x14ac:dyDescent="0.25">
      <c r="A490" s="340" t="s">
        <v>713</v>
      </c>
      <c r="B490" s="272" t="s">
        <v>712</v>
      </c>
      <c r="C490" s="242">
        <v>0</v>
      </c>
      <c r="D490" s="242"/>
      <c r="E490" s="242">
        <v>2850</v>
      </c>
      <c r="F490" s="242">
        <v>6967</v>
      </c>
      <c r="G490" s="242"/>
      <c r="H490" s="242">
        <v>4117</v>
      </c>
      <c r="I490" s="272" t="s">
        <v>100</v>
      </c>
      <c r="J490" s="272" t="s">
        <v>101</v>
      </c>
      <c r="K490" s="272" t="s">
        <v>67</v>
      </c>
      <c r="L490" s="272" t="s">
        <v>67</v>
      </c>
      <c r="M490" s="272"/>
      <c r="N490" s="336">
        <f t="shared" si="33"/>
        <v>-4117</v>
      </c>
      <c r="O490" s="242">
        <f t="shared" si="34"/>
        <v>0</v>
      </c>
      <c r="P490" s="242">
        <f t="shared" si="35"/>
        <v>2850</v>
      </c>
      <c r="Q490" s="242">
        <f t="shared" si="36"/>
        <v>6967</v>
      </c>
    </row>
    <row r="491" spans="1:17" x14ac:dyDescent="0.25">
      <c r="A491" s="340" t="s">
        <v>711</v>
      </c>
      <c r="B491" s="272" t="s">
        <v>710</v>
      </c>
      <c r="C491" s="242">
        <v>0</v>
      </c>
      <c r="D491" s="242"/>
      <c r="E491" s="242">
        <v>36258</v>
      </c>
      <c r="F491" s="242">
        <v>97058</v>
      </c>
      <c r="G491" s="242"/>
      <c r="H491" s="242">
        <v>60800</v>
      </c>
      <c r="I491" s="272" t="s">
        <v>100</v>
      </c>
      <c r="J491" s="272" t="s">
        <v>101</v>
      </c>
      <c r="K491" s="272" t="s">
        <v>67</v>
      </c>
      <c r="L491" s="272" t="s">
        <v>67</v>
      </c>
      <c r="M491" s="272"/>
      <c r="N491" s="336">
        <f t="shared" si="33"/>
        <v>-60800</v>
      </c>
      <c r="O491" s="242">
        <f t="shared" si="34"/>
        <v>0</v>
      </c>
      <c r="P491" s="242">
        <f t="shared" si="35"/>
        <v>36258</v>
      </c>
      <c r="Q491" s="242">
        <f t="shared" si="36"/>
        <v>97058</v>
      </c>
    </row>
    <row r="492" spans="1:17" x14ac:dyDescent="0.25">
      <c r="A492" s="340" t="s">
        <v>709</v>
      </c>
      <c r="B492" s="272" t="s">
        <v>708</v>
      </c>
      <c r="C492" s="242">
        <v>0</v>
      </c>
      <c r="D492" s="242"/>
      <c r="E492" s="242">
        <v>8333</v>
      </c>
      <c r="F492" s="242">
        <v>35933</v>
      </c>
      <c r="G492" s="242"/>
      <c r="H492" s="242">
        <v>27600</v>
      </c>
      <c r="I492" s="272" t="s">
        <v>100</v>
      </c>
      <c r="J492" s="272" t="s">
        <v>101</v>
      </c>
      <c r="K492" s="272" t="s">
        <v>67</v>
      </c>
      <c r="L492" s="272" t="s">
        <v>67</v>
      </c>
      <c r="M492" s="272"/>
      <c r="N492" s="336">
        <f t="shared" si="33"/>
        <v>-27600</v>
      </c>
      <c r="O492" s="242">
        <f t="shared" si="34"/>
        <v>0</v>
      </c>
      <c r="P492" s="242">
        <f t="shared" si="35"/>
        <v>8333</v>
      </c>
      <c r="Q492" s="242">
        <f t="shared" si="36"/>
        <v>35933</v>
      </c>
    </row>
    <row r="493" spans="1:17" x14ac:dyDescent="0.25">
      <c r="A493" s="340" t="s">
        <v>707</v>
      </c>
      <c r="B493" s="272" t="s">
        <v>706</v>
      </c>
      <c r="C493" s="242">
        <v>0</v>
      </c>
      <c r="D493" s="242"/>
      <c r="E493" s="242">
        <v>1784</v>
      </c>
      <c r="F493" s="242">
        <v>17136</v>
      </c>
      <c r="G493" s="242"/>
      <c r="H493" s="242">
        <v>15352</v>
      </c>
      <c r="I493" s="272" t="s">
        <v>100</v>
      </c>
      <c r="J493" s="272" t="s">
        <v>101</v>
      </c>
      <c r="K493" s="272" t="s">
        <v>67</v>
      </c>
      <c r="L493" s="272" t="s">
        <v>67</v>
      </c>
      <c r="M493" s="272"/>
      <c r="N493" s="336">
        <f t="shared" si="33"/>
        <v>-15352</v>
      </c>
      <c r="O493" s="242">
        <f t="shared" si="34"/>
        <v>0</v>
      </c>
      <c r="P493" s="242">
        <f t="shared" si="35"/>
        <v>1784</v>
      </c>
      <c r="Q493" s="242">
        <f t="shared" si="36"/>
        <v>17136</v>
      </c>
    </row>
    <row r="494" spans="1:17" x14ac:dyDescent="0.25">
      <c r="A494" s="340" t="s">
        <v>705</v>
      </c>
      <c r="B494" s="272" t="s">
        <v>704</v>
      </c>
      <c r="C494" s="242">
        <v>0</v>
      </c>
      <c r="D494" s="242"/>
      <c r="E494" s="242">
        <v>1267</v>
      </c>
      <c r="F494" s="242">
        <v>5067</v>
      </c>
      <c r="G494" s="242"/>
      <c r="H494" s="242">
        <v>3800</v>
      </c>
      <c r="I494" s="272" t="s">
        <v>100</v>
      </c>
      <c r="J494" s="272" t="s">
        <v>101</v>
      </c>
      <c r="K494" s="272" t="s">
        <v>67</v>
      </c>
      <c r="L494" s="272" t="s">
        <v>67</v>
      </c>
      <c r="M494" s="272"/>
      <c r="N494" s="336">
        <f t="shared" si="33"/>
        <v>-3800</v>
      </c>
      <c r="O494" s="242">
        <f t="shared" si="34"/>
        <v>0</v>
      </c>
      <c r="P494" s="242">
        <f t="shared" si="35"/>
        <v>1267</v>
      </c>
      <c r="Q494" s="242">
        <f t="shared" si="36"/>
        <v>5067</v>
      </c>
    </row>
    <row r="495" spans="1:17" x14ac:dyDescent="0.25">
      <c r="A495" s="340" t="s">
        <v>703</v>
      </c>
      <c r="B495" s="272" t="s">
        <v>702</v>
      </c>
      <c r="C495" s="242">
        <v>0</v>
      </c>
      <c r="D495" s="242"/>
      <c r="E495" s="242">
        <v>3167</v>
      </c>
      <c r="F495" s="242">
        <v>6967</v>
      </c>
      <c r="G495" s="242"/>
      <c r="H495" s="242">
        <v>3800</v>
      </c>
      <c r="I495" s="272" t="s">
        <v>100</v>
      </c>
      <c r="J495" s="272" t="s">
        <v>101</v>
      </c>
      <c r="K495" s="272" t="s">
        <v>67</v>
      </c>
      <c r="L495" s="272" t="s">
        <v>67</v>
      </c>
      <c r="M495" s="272"/>
      <c r="N495" s="336">
        <f t="shared" si="33"/>
        <v>-3800</v>
      </c>
      <c r="O495" s="242">
        <f t="shared" si="34"/>
        <v>0</v>
      </c>
      <c r="P495" s="242">
        <f t="shared" si="35"/>
        <v>3167</v>
      </c>
      <c r="Q495" s="242">
        <f t="shared" si="36"/>
        <v>6967</v>
      </c>
    </row>
    <row r="496" spans="1:17" x14ac:dyDescent="0.25">
      <c r="A496" s="340" t="s">
        <v>701</v>
      </c>
      <c r="B496" s="272" t="s">
        <v>700</v>
      </c>
      <c r="C496" s="242">
        <v>0</v>
      </c>
      <c r="D496" s="242"/>
      <c r="E496" s="242">
        <v>633</v>
      </c>
      <c r="F496" s="242">
        <v>4433</v>
      </c>
      <c r="G496" s="242"/>
      <c r="H496" s="242">
        <v>3800</v>
      </c>
      <c r="I496" s="272" t="s">
        <v>100</v>
      </c>
      <c r="J496" s="272" t="s">
        <v>101</v>
      </c>
      <c r="K496" s="272" t="s">
        <v>67</v>
      </c>
      <c r="L496" s="272" t="s">
        <v>67</v>
      </c>
      <c r="M496" s="272"/>
      <c r="N496" s="336">
        <f t="shared" si="33"/>
        <v>-3800</v>
      </c>
      <c r="O496" s="242">
        <f t="shared" si="34"/>
        <v>0</v>
      </c>
      <c r="P496" s="242">
        <f t="shared" si="35"/>
        <v>633</v>
      </c>
      <c r="Q496" s="242">
        <f t="shared" si="36"/>
        <v>4433</v>
      </c>
    </row>
    <row r="497" spans="1:17" x14ac:dyDescent="0.25">
      <c r="A497" s="340" t="s">
        <v>699</v>
      </c>
      <c r="B497" s="272" t="s">
        <v>698</v>
      </c>
      <c r="C497" s="242">
        <v>0</v>
      </c>
      <c r="D497" s="242"/>
      <c r="E497" s="242">
        <v>7667</v>
      </c>
      <c r="F497" s="242">
        <v>27667</v>
      </c>
      <c r="G497" s="242"/>
      <c r="H497" s="242">
        <v>20000</v>
      </c>
      <c r="I497" s="272" t="s">
        <v>100</v>
      </c>
      <c r="J497" s="272" t="s">
        <v>101</v>
      </c>
      <c r="K497" s="272" t="s">
        <v>75</v>
      </c>
      <c r="L497" s="272" t="s">
        <v>75</v>
      </c>
      <c r="M497" s="272"/>
      <c r="N497" s="336">
        <f t="shared" si="33"/>
        <v>-20000</v>
      </c>
      <c r="O497" s="242">
        <f t="shared" si="34"/>
        <v>0</v>
      </c>
      <c r="P497" s="242">
        <f t="shared" si="35"/>
        <v>7667</v>
      </c>
      <c r="Q497" s="242">
        <f t="shared" si="36"/>
        <v>27667</v>
      </c>
    </row>
    <row r="498" spans="1:17" x14ac:dyDescent="0.25">
      <c r="A498" s="340" t="s">
        <v>697</v>
      </c>
      <c r="B498" s="272" t="s">
        <v>696</v>
      </c>
      <c r="C498" s="242">
        <v>0</v>
      </c>
      <c r="D498" s="242"/>
      <c r="E498" s="242">
        <v>17444</v>
      </c>
      <c r="F498" s="242">
        <v>37444</v>
      </c>
      <c r="G498" s="242"/>
      <c r="H498" s="242">
        <v>20000</v>
      </c>
      <c r="I498" s="272" t="s">
        <v>100</v>
      </c>
      <c r="J498" s="272" t="s">
        <v>101</v>
      </c>
      <c r="K498" s="272" t="s">
        <v>75</v>
      </c>
      <c r="L498" s="272" t="s">
        <v>75</v>
      </c>
      <c r="M498" s="272"/>
      <c r="N498" s="336">
        <f t="shared" si="33"/>
        <v>-20000</v>
      </c>
      <c r="O498" s="242">
        <f t="shared" si="34"/>
        <v>0</v>
      </c>
      <c r="P498" s="242">
        <f t="shared" si="35"/>
        <v>17444</v>
      </c>
      <c r="Q498" s="242">
        <f t="shared" si="36"/>
        <v>37444</v>
      </c>
    </row>
    <row r="499" spans="1:17" x14ac:dyDescent="0.25">
      <c r="A499" s="340" t="s">
        <v>695</v>
      </c>
      <c r="B499" s="272" t="s">
        <v>694</v>
      </c>
      <c r="C499" s="242">
        <v>0</v>
      </c>
      <c r="D499" s="242"/>
      <c r="E499" s="242">
        <v>105833</v>
      </c>
      <c r="F499" s="242">
        <v>275833</v>
      </c>
      <c r="G499" s="242"/>
      <c r="H499" s="242">
        <v>170000</v>
      </c>
      <c r="I499" s="272" t="s">
        <v>100</v>
      </c>
      <c r="J499" s="272" t="s">
        <v>101</v>
      </c>
      <c r="K499" s="272" t="s">
        <v>75</v>
      </c>
      <c r="L499" s="272" t="s">
        <v>75</v>
      </c>
      <c r="M499" s="272"/>
      <c r="N499" s="336">
        <f t="shared" si="33"/>
        <v>-170000</v>
      </c>
      <c r="O499" s="242">
        <f t="shared" si="34"/>
        <v>0</v>
      </c>
      <c r="P499" s="242">
        <f t="shared" si="35"/>
        <v>105833</v>
      </c>
      <c r="Q499" s="242">
        <f t="shared" si="36"/>
        <v>275833</v>
      </c>
    </row>
    <row r="500" spans="1:17" x14ac:dyDescent="0.25">
      <c r="A500" s="340" t="s">
        <v>693</v>
      </c>
      <c r="B500" s="272" t="s">
        <v>692</v>
      </c>
      <c r="C500" s="242">
        <v>0</v>
      </c>
      <c r="D500" s="242"/>
      <c r="E500" s="242">
        <v>25000</v>
      </c>
      <c r="F500" s="242">
        <v>125000</v>
      </c>
      <c r="G500" s="242"/>
      <c r="H500" s="242">
        <v>100000</v>
      </c>
      <c r="I500" s="272" t="s">
        <v>100</v>
      </c>
      <c r="J500" s="272" t="s">
        <v>101</v>
      </c>
      <c r="K500" s="272" t="s">
        <v>75</v>
      </c>
      <c r="L500" s="272" t="s">
        <v>75</v>
      </c>
      <c r="M500" s="272"/>
      <c r="N500" s="336">
        <f t="shared" si="33"/>
        <v>-100000</v>
      </c>
      <c r="O500" s="242">
        <f t="shared" si="34"/>
        <v>0</v>
      </c>
      <c r="P500" s="242">
        <f t="shared" si="35"/>
        <v>25000</v>
      </c>
      <c r="Q500" s="242">
        <f t="shared" si="36"/>
        <v>125000</v>
      </c>
    </row>
    <row r="501" spans="1:17" x14ac:dyDescent="0.25">
      <c r="A501" s="340" t="s">
        <v>691</v>
      </c>
      <c r="B501" s="272" t="s">
        <v>690</v>
      </c>
      <c r="C501" s="242">
        <v>0</v>
      </c>
      <c r="D501" s="242"/>
      <c r="E501" s="242"/>
      <c r="F501" s="242">
        <v>14000</v>
      </c>
      <c r="G501" s="242"/>
      <c r="H501" s="242">
        <v>14000</v>
      </c>
      <c r="I501" s="272" t="s">
        <v>100</v>
      </c>
      <c r="J501" s="272" t="s">
        <v>101</v>
      </c>
      <c r="K501" s="272" t="s">
        <v>75</v>
      </c>
      <c r="L501" s="272" t="s">
        <v>75</v>
      </c>
      <c r="M501" s="272"/>
      <c r="N501" s="336">
        <f t="shared" si="33"/>
        <v>-14000</v>
      </c>
      <c r="O501" s="242">
        <f t="shared" si="34"/>
        <v>0</v>
      </c>
      <c r="P501" s="242">
        <f t="shared" si="35"/>
        <v>0</v>
      </c>
      <c r="Q501" s="242">
        <f t="shared" si="36"/>
        <v>14000</v>
      </c>
    </row>
    <row r="502" spans="1:17" x14ac:dyDescent="0.25">
      <c r="A502" s="340" t="s">
        <v>689</v>
      </c>
      <c r="B502" s="272" t="s">
        <v>688</v>
      </c>
      <c r="C502" s="242">
        <v>0</v>
      </c>
      <c r="D502" s="242"/>
      <c r="E502" s="242">
        <v>17167</v>
      </c>
      <c r="F502" s="242">
        <v>37167</v>
      </c>
      <c r="G502" s="242"/>
      <c r="H502" s="242">
        <v>20000</v>
      </c>
      <c r="I502" s="272" t="s">
        <v>100</v>
      </c>
      <c r="J502" s="272" t="s">
        <v>101</v>
      </c>
      <c r="K502" s="272" t="s">
        <v>75</v>
      </c>
      <c r="L502" s="272" t="s">
        <v>75</v>
      </c>
      <c r="M502" s="272"/>
      <c r="N502" s="336">
        <f t="shared" si="33"/>
        <v>-20000</v>
      </c>
      <c r="O502" s="242">
        <f t="shared" si="34"/>
        <v>0</v>
      </c>
      <c r="P502" s="242">
        <f t="shared" si="35"/>
        <v>17167</v>
      </c>
      <c r="Q502" s="242">
        <f t="shared" si="36"/>
        <v>37167</v>
      </c>
    </row>
    <row r="503" spans="1:17" x14ac:dyDescent="0.25">
      <c r="A503" s="340" t="s">
        <v>687</v>
      </c>
      <c r="B503" s="272" t="s">
        <v>686</v>
      </c>
      <c r="C503" s="242">
        <v>0</v>
      </c>
      <c r="D503" s="242"/>
      <c r="E503" s="242">
        <v>3333</v>
      </c>
      <c r="F503" s="242">
        <v>23333</v>
      </c>
      <c r="G503" s="242"/>
      <c r="H503" s="242">
        <v>20000</v>
      </c>
      <c r="I503" s="272" t="s">
        <v>100</v>
      </c>
      <c r="J503" s="272" t="s">
        <v>101</v>
      </c>
      <c r="K503" s="272" t="s">
        <v>75</v>
      </c>
      <c r="L503" s="272" t="s">
        <v>75</v>
      </c>
      <c r="M503" s="272"/>
      <c r="N503" s="336">
        <f t="shared" si="33"/>
        <v>-20000</v>
      </c>
      <c r="O503" s="242">
        <f t="shared" si="34"/>
        <v>0</v>
      </c>
      <c r="P503" s="242">
        <f t="shared" si="35"/>
        <v>3333</v>
      </c>
      <c r="Q503" s="242">
        <f t="shared" si="36"/>
        <v>23333</v>
      </c>
    </row>
    <row r="504" spans="1:17" x14ac:dyDescent="0.25">
      <c r="A504" s="340" t="s">
        <v>685</v>
      </c>
      <c r="B504" s="272" t="s">
        <v>684</v>
      </c>
      <c r="C504" s="242">
        <v>0</v>
      </c>
      <c r="D504" s="242"/>
      <c r="E504" s="242">
        <v>778</v>
      </c>
      <c r="F504" s="242">
        <v>20778</v>
      </c>
      <c r="G504" s="242"/>
      <c r="H504" s="242">
        <v>20000</v>
      </c>
      <c r="I504" s="272" t="s">
        <v>100</v>
      </c>
      <c r="J504" s="272" t="s">
        <v>101</v>
      </c>
      <c r="K504" s="272" t="s">
        <v>75</v>
      </c>
      <c r="L504" s="272" t="s">
        <v>75</v>
      </c>
      <c r="M504" s="272"/>
      <c r="N504" s="336">
        <f t="shared" si="33"/>
        <v>-20000</v>
      </c>
      <c r="O504" s="242">
        <f t="shared" si="34"/>
        <v>0</v>
      </c>
      <c r="P504" s="242">
        <f t="shared" si="35"/>
        <v>778</v>
      </c>
      <c r="Q504" s="242">
        <f t="shared" si="36"/>
        <v>20778</v>
      </c>
    </row>
    <row r="505" spans="1:17" x14ac:dyDescent="0.25">
      <c r="A505" s="340" t="s">
        <v>683</v>
      </c>
      <c r="B505" s="272" t="s">
        <v>682</v>
      </c>
      <c r="C505" s="242">
        <v>0</v>
      </c>
      <c r="D505" s="242"/>
      <c r="E505" s="242">
        <v>111840</v>
      </c>
      <c r="F505" s="242">
        <v>1056487</v>
      </c>
      <c r="G505" s="242"/>
      <c r="H505" s="242">
        <v>944647</v>
      </c>
      <c r="I505" s="272" t="s">
        <v>100</v>
      </c>
      <c r="J505" s="272" t="s">
        <v>101</v>
      </c>
      <c r="K505" s="272" t="s">
        <v>75</v>
      </c>
      <c r="L505" s="272" t="s">
        <v>75</v>
      </c>
      <c r="M505" s="272"/>
      <c r="N505" s="336">
        <f t="shared" si="33"/>
        <v>-944647</v>
      </c>
      <c r="O505" s="242">
        <f t="shared" si="34"/>
        <v>0</v>
      </c>
      <c r="P505" s="242">
        <f t="shared" si="35"/>
        <v>111840</v>
      </c>
      <c r="Q505" s="242">
        <f t="shared" si="36"/>
        <v>1056487</v>
      </c>
    </row>
    <row r="506" spans="1:17" x14ac:dyDescent="0.25">
      <c r="A506" s="340" t="s">
        <v>681</v>
      </c>
      <c r="B506" s="272" t="s">
        <v>680</v>
      </c>
      <c r="C506" s="242">
        <v>0</v>
      </c>
      <c r="D506" s="242"/>
      <c r="E506" s="242"/>
      <c r="F506" s="242">
        <v>20000</v>
      </c>
      <c r="G506" s="242"/>
      <c r="H506" s="242">
        <v>20000</v>
      </c>
      <c r="I506" s="272" t="s">
        <v>100</v>
      </c>
      <c r="J506" s="272" t="s">
        <v>101</v>
      </c>
      <c r="K506" s="272" t="s">
        <v>75</v>
      </c>
      <c r="L506" s="272" t="s">
        <v>75</v>
      </c>
      <c r="M506" s="272"/>
      <c r="N506" s="336">
        <f t="shared" si="33"/>
        <v>-20000</v>
      </c>
      <c r="O506" s="242">
        <f t="shared" si="34"/>
        <v>0</v>
      </c>
      <c r="P506" s="242">
        <f t="shared" si="35"/>
        <v>0</v>
      </c>
      <c r="Q506" s="242">
        <f t="shared" si="36"/>
        <v>20000</v>
      </c>
    </row>
    <row r="507" spans="1:17" x14ac:dyDescent="0.25">
      <c r="A507" s="340" t="s">
        <v>679</v>
      </c>
      <c r="B507" s="272" t="s">
        <v>678</v>
      </c>
      <c r="C507" s="242">
        <v>0</v>
      </c>
      <c r="D507" s="242"/>
      <c r="E507" s="242"/>
      <c r="F507" s="242">
        <v>20000</v>
      </c>
      <c r="G507" s="242"/>
      <c r="H507" s="242">
        <v>20000</v>
      </c>
      <c r="I507" s="272" t="s">
        <v>100</v>
      </c>
      <c r="J507" s="272" t="s">
        <v>101</v>
      </c>
      <c r="K507" s="272" t="s">
        <v>75</v>
      </c>
      <c r="L507" s="272" t="s">
        <v>75</v>
      </c>
      <c r="M507" s="272"/>
      <c r="N507" s="336">
        <f t="shared" si="33"/>
        <v>-20000</v>
      </c>
      <c r="O507" s="242">
        <f t="shared" si="34"/>
        <v>0</v>
      </c>
      <c r="P507" s="242">
        <f t="shared" si="35"/>
        <v>0</v>
      </c>
      <c r="Q507" s="242">
        <f t="shared" si="36"/>
        <v>20000</v>
      </c>
    </row>
    <row r="508" spans="1:17" x14ac:dyDescent="0.25">
      <c r="A508" s="349"/>
      <c r="B508" s="303" t="s">
        <v>401</v>
      </c>
      <c r="C508" s="305">
        <v>366147848.44999999</v>
      </c>
      <c r="D508" s="305">
        <v>366147848.44999999</v>
      </c>
      <c r="E508" s="305">
        <v>648646445.69000006</v>
      </c>
      <c r="F508" s="305">
        <v>648646445.69000006</v>
      </c>
      <c r="G508" s="305">
        <v>402983979.88999999</v>
      </c>
      <c r="H508" s="305">
        <v>402983979.88999999</v>
      </c>
      <c r="N508" s="243"/>
    </row>
    <row r="511" spans="1:17" x14ac:dyDescent="0.25">
      <c r="E511" s="276">
        <f>E332+E339+E340+E341+E343</f>
        <v>780572</v>
      </c>
      <c r="F511" s="276">
        <f>F103+F107+F113+F147+F149+F150+F151+F159</f>
        <v>1022572</v>
      </c>
    </row>
    <row r="512" spans="1:17" x14ac:dyDescent="0.25">
      <c r="E512" s="397">
        <f>F511-E511</f>
        <v>242000</v>
      </c>
      <c r="F512" s="398"/>
    </row>
  </sheetData>
  <autoFilter ref="A4:R508" xr:uid="{00000000-0009-0000-0000-000000000000}"/>
  <mergeCells count="4">
    <mergeCell ref="A1:H1"/>
    <mergeCell ref="A2:H2"/>
    <mergeCell ref="A3:H3"/>
    <mergeCell ref="E512:F512"/>
  </mergeCells>
  <phoneticPr fontId="20" type="noConversion"/>
  <conditionalFormatting sqref="N4 N5:O507">
    <cfRule type="cellIs" dxfId="0" priority="2" operator="lessThan">
      <formula>0</formula>
    </cfRule>
  </conditionalFormatting>
  <pageMargins left="0.70866141732283472" right="0.70866141732283472" top="0.74803149606299213" bottom="0.74803149606299213" header="0.31496062992125984" footer="0.31496062992125984"/>
  <pageSetup paperSize="8"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sheetPr>
  <dimension ref="A1:K33"/>
  <sheetViews>
    <sheetView rightToLeft="1" topLeftCell="A22" zoomScale="90" zoomScaleNormal="90" zoomScaleSheetLayoutView="100" workbookViewId="0">
      <selection activeCell="A25" sqref="A25:XFD29"/>
    </sheetView>
  </sheetViews>
  <sheetFormatPr defaultColWidth="9.375" defaultRowHeight="30" customHeight="1" x14ac:dyDescent="0.2"/>
  <cols>
    <col min="1" max="1" width="1.875" style="177" customWidth="1"/>
    <col min="2" max="2" width="29" style="177" customWidth="1"/>
    <col min="3" max="3" width="3.125" style="177" customWidth="1"/>
    <col min="4" max="4" width="17.125" style="177" customWidth="1"/>
    <col min="5" max="5" width="3.125" style="177" customWidth="1"/>
    <col min="6" max="6" width="17.25" style="177" customWidth="1"/>
    <col min="7" max="7" width="2.625" style="177" customWidth="1"/>
    <col min="8" max="8" width="17.75" style="177" customWidth="1"/>
    <col min="9" max="9" width="2.5" style="177" customWidth="1"/>
    <col min="10" max="243" width="9.375" style="177"/>
    <col min="244" max="245" width="12.375" style="177" customWidth="1"/>
    <col min="246" max="246" width="18.875" style="177" customWidth="1"/>
    <col min="247" max="247" width="11.125" style="177" customWidth="1"/>
    <col min="248" max="248" width="9.375" style="177" customWidth="1"/>
    <col min="249" max="250" width="17.375" style="177" customWidth="1"/>
    <col min="251" max="251" width="1.875" style="177" customWidth="1"/>
    <col min="252" max="499" width="9.375" style="177"/>
    <col min="500" max="501" width="12.375" style="177" customWidth="1"/>
    <col min="502" max="502" width="18.875" style="177" customWidth="1"/>
    <col min="503" max="503" width="11.125" style="177" customWidth="1"/>
    <col min="504" max="504" width="9.375" style="177" customWidth="1"/>
    <col min="505" max="506" width="17.375" style="177" customWidth="1"/>
    <col min="507" max="507" width="1.875" style="177" customWidth="1"/>
    <col min="508" max="755" width="9.375" style="177"/>
    <col min="756" max="757" width="12.375" style="177" customWidth="1"/>
    <col min="758" max="758" width="18.875" style="177" customWidth="1"/>
    <col min="759" max="759" width="11.125" style="177" customWidth="1"/>
    <col min="760" max="760" width="9.375" style="177" customWidth="1"/>
    <col min="761" max="762" width="17.375" style="177" customWidth="1"/>
    <col min="763" max="763" width="1.875" style="177" customWidth="1"/>
    <col min="764" max="1011" width="9.375" style="177"/>
    <col min="1012" max="1013" width="12.375" style="177" customWidth="1"/>
    <col min="1014" max="1014" width="18.875" style="177" customWidth="1"/>
    <col min="1015" max="1015" width="11.125" style="177" customWidth="1"/>
    <col min="1016" max="1016" width="9.375" style="177" customWidth="1"/>
    <col min="1017" max="1018" width="17.375" style="177" customWidth="1"/>
    <col min="1019" max="1019" width="1.875" style="177" customWidth="1"/>
    <col min="1020" max="1267" width="9.375" style="177"/>
    <col min="1268" max="1269" width="12.375" style="177" customWidth="1"/>
    <col min="1270" max="1270" width="18.875" style="177" customWidth="1"/>
    <col min="1271" max="1271" width="11.125" style="177" customWidth="1"/>
    <col min="1272" max="1272" width="9.375" style="177" customWidth="1"/>
    <col min="1273" max="1274" width="17.375" style="177" customWidth="1"/>
    <col min="1275" max="1275" width="1.875" style="177" customWidth="1"/>
    <col min="1276" max="1523" width="9.375" style="177"/>
    <col min="1524" max="1525" width="12.375" style="177" customWidth="1"/>
    <col min="1526" max="1526" width="18.875" style="177" customWidth="1"/>
    <col min="1527" max="1527" width="11.125" style="177" customWidth="1"/>
    <col min="1528" max="1528" width="9.375" style="177" customWidth="1"/>
    <col min="1529" max="1530" width="17.375" style="177" customWidth="1"/>
    <col min="1531" max="1531" width="1.875" style="177" customWidth="1"/>
    <col min="1532" max="1779" width="9.375" style="177"/>
    <col min="1780" max="1781" width="12.375" style="177" customWidth="1"/>
    <col min="1782" max="1782" width="18.875" style="177" customWidth="1"/>
    <col min="1783" max="1783" width="11.125" style="177" customWidth="1"/>
    <col min="1784" max="1784" width="9.375" style="177" customWidth="1"/>
    <col min="1785" max="1786" width="17.375" style="177" customWidth="1"/>
    <col min="1787" max="1787" width="1.875" style="177" customWidth="1"/>
    <col min="1788" max="2035" width="9.375" style="177"/>
    <col min="2036" max="2037" width="12.375" style="177" customWidth="1"/>
    <col min="2038" max="2038" width="18.875" style="177" customWidth="1"/>
    <col min="2039" max="2039" width="11.125" style="177" customWidth="1"/>
    <col min="2040" max="2040" width="9.375" style="177" customWidth="1"/>
    <col min="2041" max="2042" width="17.375" style="177" customWidth="1"/>
    <col min="2043" max="2043" width="1.875" style="177" customWidth="1"/>
    <col min="2044" max="2291" width="9.375" style="177"/>
    <col min="2292" max="2293" width="12.375" style="177" customWidth="1"/>
    <col min="2294" max="2294" width="18.875" style="177" customWidth="1"/>
    <col min="2295" max="2295" width="11.125" style="177" customWidth="1"/>
    <col min="2296" max="2296" width="9.375" style="177" customWidth="1"/>
    <col min="2297" max="2298" width="17.375" style="177" customWidth="1"/>
    <col min="2299" max="2299" width="1.875" style="177" customWidth="1"/>
    <col min="2300" max="2547" width="9.375" style="177"/>
    <col min="2548" max="2549" width="12.375" style="177" customWidth="1"/>
    <col min="2550" max="2550" width="18.875" style="177" customWidth="1"/>
    <col min="2551" max="2551" width="11.125" style="177" customWidth="1"/>
    <col min="2552" max="2552" width="9.375" style="177" customWidth="1"/>
    <col min="2553" max="2554" width="17.375" style="177" customWidth="1"/>
    <col min="2555" max="2555" width="1.875" style="177" customWidth="1"/>
    <col min="2556" max="2803" width="9.375" style="177"/>
    <col min="2804" max="2805" width="12.375" style="177" customWidth="1"/>
    <col min="2806" max="2806" width="18.875" style="177" customWidth="1"/>
    <col min="2807" max="2807" width="11.125" style="177" customWidth="1"/>
    <col min="2808" max="2808" width="9.375" style="177" customWidth="1"/>
    <col min="2809" max="2810" width="17.375" style="177" customWidth="1"/>
    <col min="2811" max="2811" width="1.875" style="177" customWidth="1"/>
    <col min="2812" max="3059" width="9.375" style="177"/>
    <col min="3060" max="3061" width="12.375" style="177" customWidth="1"/>
    <col min="3062" max="3062" width="18.875" style="177" customWidth="1"/>
    <col min="3063" max="3063" width="11.125" style="177" customWidth="1"/>
    <col min="3064" max="3064" width="9.375" style="177" customWidth="1"/>
    <col min="3065" max="3066" width="17.375" style="177" customWidth="1"/>
    <col min="3067" max="3067" width="1.875" style="177" customWidth="1"/>
    <col min="3068" max="3315" width="9.375" style="177"/>
    <col min="3316" max="3317" width="12.375" style="177" customWidth="1"/>
    <col min="3318" max="3318" width="18.875" style="177" customWidth="1"/>
    <col min="3319" max="3319" width="11.125" style="177" customWidth="1"/>
    <col min="3320" max="3320" width="9.375" style="177" customWidth="1"/>
    <col min="3321" max="3322" width="17.375" style="177" customWidth="1"/>
    <col min="3323" max="3323" width="1.875" style="177" customWidth="1"/>
    <col min="3324" max="3571" width="9.375" style="177"/>
    <col min="3572" max="3573" width="12.375" style="177" customWidth="1"/>
    <col min="3574" max="3574" width="18.875" style="177" customWidth="1"/>
    <col min="3575" max="3575" width="11.125" style="177" customWidth="1"/>
    <col min="3576" max="3576" width="9.375" style="177" customWidth="1"/>
    <col min="3577" max="3578" width="17.375" style="177" customWidth="1"/>
    <col min="3579" max="3579" width="1.875" style="177" customWidth="1"/>
    <col min="3580" max="3827" width="9.375" style="177"/>
    <col min="3828" max="3829" width="12.375" style="177" customWidth="1"/>
    <col min="3830" max="3830" width="18.875" style="177" customWidth="1"/>
    <col min="3831" max="3831" width="11.125" style="177" customWidth="1"/>
    <col min="3832" max="3832" width="9.375" style="177" customWidth="1"/>
    <col min="3833" max="3834" width="17.375" style="177" customWidth="1"/>
    <col min="3835" max="3835" width="1.875" style="177" customWidth="1"/>
    <col min="3836" max="4083" width="9.375" style="177"/>
    <col min="4084" max="4085" width="12.375" style="177" customWidth="1"/>
    <col min="4086" max="4086" width="18.875" style="177" customWidth="1"/>
    <col min="4087" max="4087" width="11.125" style="177" customWidth="1"/>
    <col min="4088" max="4088" width="9.375" style="177" customWidth="1"/>
    <col min="4089" max="4090" width="17.375" style="177" customWidth="1"/>
    <col min="4091" max="4091" width="1.875" style="177" customWidth="1"/>
    <col min="4092" max="4339" width="9.375" style="177"/>
    <col min="4340" max="4341" width="12.375" style="177" customWidth="1"/>
    <col min="4342" max="4342" width="18.875" style="177" customWidth="1"/>
    <col min="4343" max="4343" width="11.125" style="177" customWidth="1"/>
    <col min="4344" max="4344" width="9.375" style="177" customWidth="1"/>
    <col min="4345" max="4346" width="17.375" style="177" customWidth="1"/>
    <col min="4347" max="4347" width="1.875" style="177" customWidth="1"/>
    <col min="4348" max="4595" width="9.375" style="177"/>
    <col min="4596" max="4597" width="12.375" style="177" customWidth="1"/>
    <col min="4598" max="4598" width="18.875" style="177" customWidth="1"/>
    <col min="4599" max="4599" width="11.125" style="177" customWidth="1"/>
    <col min="4600" max="4600" width="9.375" style="177" customWidth="1"/>
    <col min="4601" max="4602" width="17.375" style="177" customWidth="1"/>
    <col min="4603" max="4603" width="1.875" style="177" customWidth="1"/>
    <col min="4604" max="4851" width="9.375" style="177"/>
    <col min="4852" max="4853" width="12.375" style="177" customWidth="1"/>
    <col min="4854" max="4854" width="18.875" style="177" customWidth="1"/>
    <col min="4855" max="4855" width="11.125" style="177" customWidth="1"/>
    <col min="4856" max="4856" width="9.375" style="177" customWidth="1"/>
    <col min="4857" max="4858" width="17.375" style="177" customWidth="1"/>
    <col min="4859" max="4859" width="1.875" style="177" customWidth="1"/>
    <col min="4860" max="5107" width="9.375" style="177"/>
    <col min="5108" max="5109" width="12.375" style="177" customWidth="1"/>
    <col min="5110" max="5110" width="18.875" style="177" customWidth="1"/>
    <col min="5111" max="5111" width="11.125" style="177" customWidth="1"/>
    <col min="5112" max="5112" width="9.375" style="177" customWidth="1"/>
    <col min="5113" max="5114" width="17.375" style="177" customWidth="1"/>
    <col min="5115" max="5115" width="1.875" style="177" customWidth="1"/>
    <col min="5116" max="5363" width="9.375" style="177"/>
    <col min="5364" max="5365" width="12.375" style="177" customWidth="1"/>
    <col min="5366" max="5366" width="18.875" style="177" customWidth="1"/>
    <col min="5367" max="5367" width="11.125" style="177" customWidth="1"/>
    <col min="5368" max="5368" width="9.375" style="177" customWidth="1"/>
    <col min="5369" max="5370" width="17.375" style="177" customWidth="1"/>
    <col min="5371" max="5371" width="1.875" style="177" customWidth="1"/>
    <col min="5372" max="5619" width="9.375" style="177"/>
    <col min="5620" max="5621" width="12.375" style="177" customWidth="1"/>
    <col min="5622" max="5622" width="18.875" style="177" customWidth="1"/>
    <col min="5623" max="5623" width="11.125" style="177" customWidth="1"/>
    <col min="5624" max="5624" width="9.375" style="177" customWidth="1"/>
    <col min="5625" max="5626" width="17.375" style="177" customWidth="1"/>
    <col min="5627" max="5627" width="1.875" style="177" customWidth="1"/>
    <col min="5628" max="5875" width="9.375" style="177"/>
    <col min="5876" max="5877" width="12.375" style="177" customWidth="1"/>
    <col min="5878" max="5878" width="18.875" style="177" customWidth="1"/>
    <col min="5879" max="5879" width="11.125" style="177" customWidth="1"/>
    <col min="5880" max="5880" width="9.375" style="177" customWidth="1"/>
    <col min="5881" max="5882" width="17.375" style="177" customWidth="1"/>
    <col min="5883" max="5883" width="1.875" style="177" customWidth="1"/>
    <col min="5884" max="6131" width="9.375" style="177"/>
    <col min="6132" max="6133" width="12.375" style="177" customWidth="1"/>
    <col min="6134" max="6134" width="18.875" style="177" customWidth="1"/>
    <col min="6135" max="6135" width="11.125" style="177" customWidth="1"/>
    <col min="6136" max="6136" width="9.375" style="177" customWidth="1"/>
    <col min="6137" max="6138" width="17.375" style="177" customWidth="1"/>
    <col min="6139" max="6139" width="1.875" style="177" customWidth="1"/>
    <col min="6140" max="6387" width="9.375" style="177"/>
    <col min="6388" max="6389" width="12.375" style="177" customWidth="1"/>
    <col min="6390" max="6390" width="18.875" style="177" customWidth="1"/>
    <col min="6391" max="6391" width="11.125" style="177" customWidth="1"/>
    <col min="6392" max="6392" width="9.375" style="177" customWidth="1"/>
    <col min="6393" max="6394" width="17.375" style="177" customWidth="1"/>
    <col min="6395" max="6395" width="1.875" style="177" customWidth="1"/>
    <col min="6396" max="6643" width="9.375" style="177"/>
    <col min="6644" max="6645" width="12.375" style="177" customWidth="1"/>
    <col min="6646" max="6646" width="18.875" style="177" customWidth="1"/>
    <col min="6647" max="6647" width="11.125" style="177" customWidth="1"/>
    <col min="6648" max="6648" width="9.375" style="177" customWidth="1"/>
    <col min="6649" max="6650" width="17.375" style="177" customWidth="1"/>
    <col min="6651" max="6651" width="1.875" style="177" customWidth="1"/>
    <col min="6652" max="6899" width="9.375" style="177"/>
    <col min="6900" max="6901" width="12.375" style="177" customWidth="1"/>
    <col min="6902" max="6902" width="18.875" style="177" customWidth="1"/>
    <col min="6903" max="6903" width="11.125" style="177" customWidth="1"/>
    <col min="6904" max="6904" width="9.375" style="177" customWidth="1"/>
    <col min="6905" max="6906" width="17.375" style="177" customWidth="1"/>
    <col min="6907" max="6907" width="1.875" style="177" customWidth="1"/>
    <col min="6908" max="7155" width="9.375" style="177"/>
    <col min="7156" max="7157" width="12.375" style="177" customWidth="1"/>
    <col min="7158" max="7158" width="18.875" style="177" customWidth="1"/>
    <col min="7159" max="7159" width="11.125" style="177" customWidth="1"/>
    <col min="7160" max="7160" width="9.375" style="177" customWidth="1"/>
    <col min="7161" max="7162" width="17.375" style="177" customWidth="1"/>
    <col min="7163" max="7163" width="1.875" style="177" customWidth="1"/>
    <col min="7164" max="7411" width="9.375" style="177"/>
    <col min="7412" max="7413" width="12.375" style="177" customWidth="1"/>
    <col min="7414" max="7414" width="18.875" style="177" customWidth="1"/>
    <col min="7415" max="7415" width="11.125" style="177" customWidth="1"/>
    <col min="7416" max="7416" width="9.375" style="177" customWidth="1"/>
    <col min="7417" max="7418" width="17.375" style="177" customWidth="1"/>
    <col min="7419" max="7419" width="1.875" style="177" customWidth="1"/>
    <col min="7420" max="7667" width="9.375" style="177"/>
    <col min="7668" max="7669" width="12.375" style="177" customWidth="1"/>
    <col min="7670" max="7670" width="18.875" style="177" customWidth="1"/>
    <col min="7671" max="7671" width="11.125" style="177" customWidth="1"/>
    <col min="7672" max="7672" width="9.375" style="177" customWidth="1"/>
    <col min="7673" max="7674" width="17.375" style="177" customWidth="1"/>
    <col min="7675" max="7675" width="1.875" style="177" customWidth="1"/>
    <col min="7676" max="7923" width="9.375" style="177"/>
    <col min="7924" max="7925" width="12.375" style="177" customWidth="1"/>
    <col min="7926" max="7926" width="18.875" style="177" customWidth="1"/>
    <col min="7927" max="7927" width="11.125" style="177" customWidth="1"/>
    <col min="7928" max="7928" width="9.375" style="177" customWidth="1"/>
    <col min="7929" max="7930" width="17.375" style="177" customWidth="1"/>
    <col min="7931" max="7931" width="1.875" style="177" customWidth="1"/>
    <col min="7932" max="8179" width="9.375" style="177"/>
    <col min="8180" max="8181" width="12.375" style="177" customWidth="1"/>
    <col min="8182" max="8182" width="18.875" style="177" customWidth="1"/>
    <col min="8183" max="8183" width="11.125" style="177" customWidth="1"/>
    <col min="8184" max="8184" width="9.375" style="177" customWidth="1"/>
    <col min="8185" max="8186" width="17.375" style="177" customWidth="1"/>
    <col min="8187" max="8187" width="1.875" style="177" customWidth="1"/>
    <col min="8188" max="8435" width="9.375" style="177"/>
    <col min="8436" max="8437" width="12.375" style="177" customWidth="1"/>
    <col min="8438" max="8438" width="18.875" style="177" customWidth="1"/>
    <col min="8439" max="8439" width="11.125" style="177" customWidth="1"/>
    <col min="8440" max="8440" width="9.375" style="177" customWidth="1"/>
    <col min="8441" max="8442" width="17.375" style="177" customWidth="1"/>
    <col min="8443" max="8443" width="1.875" style="177" customWidth="1"/>
    <col min="8444" max="8691" width="9.375" style="177"/>
    <col min="8692" max="8693" width="12.375" style="177" customWidth="1"/>
    <col min="8694" max="8694" width="18.875" style="177" customWidth="1"/>
    <col min="8695" max="8695" width="11.125" style="177" customWidth="1"/>
    <col min="8696" max="8696" width="9.375" style="177" customWidth="1"/>
    <col min="8697" max="8698" width="17.375" style="177" customWidth="1"/>
    <col min="8699" max="8699" width="1.875" style="177" customWidth="1"/>
    <col min="8700" max="8947" width="9.375" style="177"/>
    <col min="8948" max="8949" width="12.375" style="177" customWidth="1"/>
    <col min="8950" max="8950" width="18.875" style="177" customWidth="1"/>
    <col min="8951" max="8951" width="11.125" style="177" customWidth="1"/>
    <col min="8952" max="8952" width="9.375" style="177" customWidth="1"/>
    <col min="8953" max="8954" width="17.375" style="177" customWidth="1"/>
    <col min="8955" max="8955" width="1.875" style="177" customWidth="1"/>
    <col min="8956" max="9203" width="9.375" style="177"/>
    <col min="9204" max="9205" width="12.375" style="177" customWidth="1"/>
    <col min="9206" max="9206" width="18.875" style="177" customWidth="1"/>
    <col min="9207" max="9207" width="11.125" style="177" customWidth="1"/>
    <col min="9208" max="9208" width="9.375" style="177" customWidth="1"/>
    <col min="9209" max="9210" width="17.375" style="177" customWidth="1"/>
    <col min="9211" max="9211" width="1.875" style="177" customWidth="1"/>
    <col min="9212" max="9459" width="9.375" style="177"/>
    <col min="9460" max="9461" width="12.375" style="177" customWidth="1"/>
    <col min="9462" max="9462" width="18.875" style="177" customWidth="1"/>
    <col min="9463" max="9463" width="11.125" style="177" customWidth="1"/>
    <col min="9464" max="9464" width="9.375" style="177" customWidth="1"/>
    <col min="9465" max="9466" width="17.375" style="177" customWidth="1"/>
    <col min="9467" max="9467" width="1.875" style="177" customWidth="1"/>
    <col min="9468" max="9715" width="9.375" style="177"/>
    <col min="9716" max="9717" width="12.375" style="177" customWidth="1"/>
    <col min="9718" max="9718" width="18.875" style="177" customWidth="1"/>
    <col min="9719" max="9719" width="11.125" style="177" customWidth="1"/>
    <col min="9720" max="9720" width="9.375" style="177" customWidth="1"/>
    <col min="9721" max="9722" width="17.375" style="177" customWidth="1"/>
    <col min="9723" max="9723" width="1.875" style="177" customWidth="1"/>
    <col min="9724" max="9971" width="9.375" style="177"/>
    <col min="9972" max="9973" width="12.375" style="177" customWidth="1"/>
    <col min="9974" max="9974" width="18.875" style="177" customWidth="1"/>
    <col min="9975" max="9975" width="11.125" style="177" customWidth="1"/>
    <col min="9976" max="9976" width="9.375" style="177" customWidth="1"/>
    <col min="9977" max="9978" width="17.375" style="177" customWidth="1"/>
    <col min="9979" max="9979" width="1.875" style="177" customWidth="1"/>
    <col min="9980" max="10227" width="9.375" style="177"/>
    <col min="10228" max="10229" width="12.375" style="177" customWidth="1"/>
    <col min="10230" max="10230" width="18.875" style="177" customWidth="1"/>
    <col min="10231" max="10231" width="11.125" style="177" customWidth="1"/>
    <col min="10232" max="10232" width="9.375" style="177" customWidth="1"/>
    <col min="10233" max="10234" width="17.375" style="177" customWidth="1"/>
    <col min="10235" max="10235" width="1.875" style="177" customWidth="1"/>
    <col min="10236" max="10483" width="9.375" style="177"/>
    <col min="10484" max="10485" width="12.375" style="177" customWidth="1"/>
    <col min="10486" max="10486" width="18.875" style="177" customWidth="1"/>
    <col min="10487" max="10487" width="11.125" style="177" customWidth="1"/>
    <col min="10488" max="10488" width="9.375" style="177" customWidth="1"/>
    <col min="10489" max="10490" width="17.375" style="177" customWidth="1"/>
    <col min="10491" max="10491" width="1.875" style="177" customWidth="1"/>
    <col min="10492" max="10739" width="9.375" style="177"/>
    <col min="10740" max="10741" width="12.375" style="177" customWidth="1"/>
    <col min="10742" max="10742" width="18.875" style="177" customWidth="1"/>
    <col min="10743" max="10743" width="11.125" style="177" customWidth="1"/>
    <col min="10744" max="10744" width="9.375" style="177" customWidth="1"/>
    <col min="10745" max="10746" width="17.375" style="177" customWidth="1"/>
    <col min="10747" max="10747" width="1.875" style="177" customWidth="1"/>
    <col min="10748" max="10995" width="9.375" style="177"/>
    <col min="10996" max="10997" width="12.375" style="177" customWidth="1"/>
    <col min="10998" max="10998" width="18.875" style="177" customWidth="1"/>
    <col min="10999" max="10999" width="11.125" style="177" customWidth="1"/>
    <col min="11000" max="11000" width="9.375" style="177" customWidth="1"/>
    <col min="11001" max="11002" width="17.375" style="177" customWidth="1"/>
    <col min="11003" max="11003" width="1.875" style="177" customWidth="1"/>
    <col min="11004" max="11251" width="9.375" style="177"/>
    <col min="11252" max="11253" width="12.375" style="177" customWidth="1"/>
    <col min="11254" max="11254" width="18.875" style="177" customWidth="1"/>
    <col min="11255" max="11255" width="11.125" style="177" customWidth="1"/>
    <col min="11256" max="11256" width="9.375" style="177" customWidth="1"/>
    <col min="11257" max="11258" width="17.375" style="177" customWidth="1"/>
    <col min="11259" max="11259" width="1.875" style="177" customWidth="1"/>
    <col min="11260" max="11507" width="9.375" style="177"/>
    <col min="11508" max="11509" width="12.375" style="177" customWidth="1"/>
    <col min="11510" max="11510" width="18.875" style="177" customWidth="1"/>
    <col min="11511" max="11511" width="11.125" style="177" customWidth="1"/>
    <col min="11512" max="11512" width="9.375" style="177" customWidth="1"/>
    <col min="11513" max="11514" width="17.375" style="177" customWidth="1"/>
    <col min="11515" max="11515" width="1.875" style="177" customWidth="1"/>
    <col min="11516" max="11763" width="9.375" style="177"/>
    <col min="11764" max="11765" width="12.375" style="177" customWidth="1"/>
    <col min="11766" max="11766" width="18.875" style="177" customWidth="1"/>
    <col min="11767" max="11767" width="11.125" style="177" customWidth="1"/>
    <col min="11768" max="11768" width="9.375" style="177" customWidth="1"/>
    <col min="11769" max="11770" width="17.375" style="177" customWidth="1"/>
    <col min="11771" max="11771" width="1.875" style="177" customWidth="1"/>
    <col min="11772" max="12019" width="9.375" style="177"/>
    <col min="12020" max="12021" width="12.375" style="177" customWidth="1"/>
    <col min="12022" max="12022" width="18.875" style="177" customWidth="1"/>
    <col min="12023" max="12023" width="11.125" style="177" customWidth="1"/>
    <col min="12024" max="12024" width="9.375" style="177" customWidth="1"/>
    <col min="12025" max="12026" width="17.375" style="177" customWidth="1"/>
    <col min="12027" max="12027" width="1.875" style="177" customWidth="1"/>
    <col min="12028" max="12275" width="9.375" style="177"/>
    <col min="12276" max="12277" width="12.375" style="177" customWidth="1"/>
    <col min="12278" max="12278" width="18.875" style="177" customWidth="1"/>
    <col min="12279" max="12279" width="11.125" style="177" customWidth="1"/>
    <col min="12280" max="12280" width="9.375" style="177" customWidth="1"/>
    <col min="12281" max="12282" width="17.375" style="177" customWidth="1"/>
    <col min="12283" max="12283" width="1.875" style="177" customWidth="1"/>
    <col min="12284" max="12531" width="9.375" style="177"/>
    <col min="12532" max="12533" width="12.375" style="177" customWidth="1"/>
    <col min="12534" max="12534" width="18.875" style="177" customWidth="1"/>
    <col min="12535" max="12535" width="11.125" style="177" customWidth="1"/>
    <col min="12536" max="12536" width="9.375" style="177" customWidth="1"/>
    <col min="12537" max="12538" width="17.375" style="177" customWidth="1"/>
    <col min="12539" max="12539" width="1.875" style="177" customWidth="1"/>
    <col min="12540" max="12787" width="9.375" style="177"/>
    <col min="12788" max="12789" width="12.375" style="177" customWidth="1"/>
    <col min="12790" max="12790" width="18.875" style="177" customWidth="1"/>
    <col min="12791" max="12791" width="11.125" style="177" customWidth="1"/>
    <col min="12792" max="12792" width="9.375" style="177" customWidth="1"/>
    <col min="12793" max="12794" width="17.375" style="177" customWidth="1"/>
    <col min="12795" max="12795" width="1.875" style="177" customWidth="1"/>
    <col min="12796" max="13043" width="9.375" style="177"/>
    <col min="13044" max="13045" width="12.375" style="177" customWidth="1"/>
    <col min="13046" max="13046" width="18.875" style="177" customWidth="1"/>
    <col min="13047" max="13047" width="11.125" style="177" customWidth="1"/>
    <col min="13048" max="13048" width="9.375" style="177" customWidth="1"/>
    <col min="13049" max="13050" width="17.375" style="177" customWidth="1"/>
    <col min="13051" max="13051" width="1.875" style="177" customWidth="1"/>
    <col min="13052" max="13299" width="9.375" style="177"/>
    <col min="13300" max="13301" width="12.375" style="177" customWidth="1"/>
    <col min="13302" max="13302" width="18.875" style="177" customWidth="1"/>
    <col min="13303" max="13303" width="11.125" style="177" customWidth="1"/>
    <col min="13304" max="13304" width="9.375" style="177" customWidth="1"/>
    <col min="13305" max="13306" width="17.375" style="177" customWidth="1"/>
    <col min="13307" max="13307" width="1.875" style="177" customWidth="1"/>
    <col min="13308" max="13555" width="9.375" style="177"/>
    <col min="13556" max="13557" width="12.375" style="177" customWidth="1"/>
    <col min="13558" max="13558" width="18.875" style="177" customWidth="1"/>
    <col min="13559" max="13559" width="11.125" style="177" customWidth="1"/>
    <col min="13560" max="13560" width="9.375" style="177" customWidth="1"/>
    <col min="13561" max="13562" width="17.375" style="177" customWidth="1"/>
    <col min="13563" max="13563" width="1.875" style="177" customWidth="1"/>
    <col min="13564" max="13811" width="9.375" style="177"/>
    <col min="13812" max="13813" width="12.375" style="177" customWidth="1"/>
    <col min="13814" max="13814" width="18.875" style="177" customWidth="1"/>
    <col min="13815" max="13815" width="11.125" style="177" customWidth="1"/>
    <col min="13816" max="13816" width="9.375" style="177" customWidth="1"/>
    <col min="13817" max="13818" width="17.375" style="177" customWidth="1"/>
    <col min="13819" max="13819" width="1.875" style="177" customWidth="1"/>
    <col min="13820" max="14067" width="9.375" style="177"/>
    <col min="14068" max="14069" width="12.375" style="177" customWidth="1"/>
    <col min="14070" max="14070" width="18.875" style="177" customWidth="1"/>
    <col min="14071" max="14071" width="11.125" style="177" customWidth="1"/>
    <col min="14072" max="14072" width="9.375" style="177" customWidth="1"/>
    <col min="14073" max="14074" width="17.375" style="177" customWidth="1"/>
    <col min="14075" max="14075" width="1.875" style="177" customWidth="1"/>
    <col min="14076" max="14323" width="9.375" style="177"/>
    <col min="14324" max="14325" width="12.375" style="177" customWidth="1"/>
    <col min="14326" max="14326" width="18.875" style="177" customWidth="1"/>
    <col min="14327" max="14327" width="11.125" style="177" customWidth="1"/>
    <col min="14328" max="14328" width="9.375" style="177" customWidth="1"/>
    <col min="14329" max="14330" width="17.375" style="177" customWidth="1"/>
    <col min="14331" max="14331" width="1.875" style="177" customWidth="1"/>
    <col min="14332" max="14579" width="9.375" style="177"/>
    <col min="14580" max="14581" width="12.375" style="177" customWidth="1"/>
    <col min="14582" max="14582" width="18.875" style="177" customWidth="1"/>
    <col min="14583" max="14583" width="11.125" style="177" customWidth="1"/>
    <col min="14584" max="14584" width="9.375" style="177" customWidth="1"/>
    <col min="14585" max="14586" width="17.375" style="177" customWidth="1"/>
    <col min="14587" max="14587" width="1.875" style="177" customWidth="1"/>
    <col min="14588" max="14835" width="9.375" style="177"/>
    <col min="14836" max="14837" width="12.375" style="177" customWidth="1"/>
    <col min="14838" max="14838" width="18.875" style="177" customWidth="1"/>
    <col min="14839" max="14839" width="11.125" style="177" customWidth="1"/>
    <col min="14840" max="14840" width="9.375" style="177" customWidth="1"/>
    <col min="14841" max="14842" width="17.375" style="177" customWidth="1"/>
    <col min="14843" max="14843" width="1.875" style="177" customWidth="1"/>
    <col min="14844" max="15091" width="9.375" style="177"/>
    <col min="15092" max="15093" width="12.375" style="177" customWidth="1"/>
    <col min="15094" max="15094" width="18.875" style="177" customWidth="1"/>
    <col min="15095" max="15095" width="11.125" style="177" customWidth="1"/>
    <col min="15096" max="15096" width="9.375" style="177" customWidth="1"/>
    <col min="15097" max="15098" width="17.375" style="177" customWidth="1"/>
    <col min="15099" max="15099" width="1.875" style="177" customWidth="1"/>
    <col min="15100" max="15347" width="9.375" style="177"/>
    <col min="15348" max="15349" width="12.375" style="177" customWidth="1"/>
    <col min="15350" max="15350" width="18.875" style="177" customWidth="1"/>
    <col min="15351" max="15351" width="11.125" style="177" customWidth="1"/>
    <col min="15352" max="15352" width="9.375" style="177" customWidth="1"/>
    <col min="15353" max="15354" width="17.375" style="177" customWidth="1"/>
    <col min="15355" max="15355" width="1.875" style="177" customWidth="1"/>
    <col min="15356" max="15603" width="9.375" style="177"/>
    <col min="15604" max="15605" width="12.375" style="177" customWidth="1"/>
    <col min="15606" max="15606" width="18.875" style="177" customWidth="1"/>
    <col min="15607" max="15607" width="11.125" style="177" customWidth="1"/>
    <col min="15608" max="15608" width="9.375" style="177" customWidth="1"/>
    <col min="15609" max="15610" width="17.375" style="177" customWidth="1"/>
    <col min="15611" max="15611" width="1.875" style="177" customWidth="1"/>
    <col min="15612" max="15859" width="9.375" style="177"/>
    <col min="15860" max="15861" width="12.375" style="177" customWidth="1"/>
    <col min="15862" max="15862" width="18.875" style="177" customWidth="1"/>
    <col min="15863" max="15863" width="11.125" style="177" customWidth="1"/>
    <col min="15864" max="15864" width="9.375" style="177" customWidth="1"/>
    <col min="15865" max="15866" width="17.375" style="177" customWidth="1"/>
    <col min="15867" max="15867" width="1.875" style="177" customWidth="1"/>
    <col min="15868" max="16115" width="9.375" style="177"/>
    <col min="16116" max="16117" width="12.375" style="177" customWidth="1"/>
    <col min="16118" max="16118" width="18.875" style="177" customWidth="1"/>
    <col min="16119" max="16119" width="11.125" style="177" customWidth="1"/>
    <col min="16120" max="16120" width="9.375" style="177" customWidth="1"/>
    <col min="16121" max="16122" width="17.375" style="177" customWidth="1"/>
    <col min="16123" max="16123" width="1.875" style="177" customWidth="1"/>
    <col min="16124" max="16384" width="9.375" style="177"/>
  </cols>
  <sheetData>
    <row r="1" spans="2:9" ht="15" customHeight="1" x14ac:dyDescent="0.2">
      <c r="B1" s="419"/>
      <c r="C1" s="419"/>
      <c r="D1" s="419"/>
      <c r="E1" s="419"/>
      <c r="F1" s="419"/>
      <c r="G1" s="419"/>
      <c r="H1" s="419"/>
    </row>
    <row r="2" spans="2:9" ht="22.5" customHeight="1" x14ac:dyDescent="0.2">
      <c r="B2" s="202" t="str">
        <f>'المركز المالي '!B1</f>
        <v>الشركة التعاونية للاستثمار العقاري</v>
      </c>
      <c r="C2" s="202"/>
      <c r="D2" s="202"/>
      <c r="E2" s="202"/>
      <c r="G2" s="196"/>
      <c r="H2" s="202"/>
      <c r="I2" s="202"/>
    </row>
    <row r="3" spans="2:9" ht="22.5" customHeight="1" x14ac:dyDescent="0.2">
      <c r="B3" s="192" t="str">
        <f>'المركز المالي '!B2</f>
        <v>شركة شخص واحد - شركة ذات مسؤولية محدودة</v>
      </c>
      <c r="C3" s="192"/>
      <c r="D3" s="192"/>
      <c r="E3" s="192"/>
      <c r="G3" s="184"/>
      <c r="H3" s="184"/>
      <c r="I3" s="184"/>
    </row>
    <row r="4" spans="2:9" ht="22.5" customHeight="1" x14ac:dyDescent="0.2">
      <c r="B4" s="202" t="str">
        <f>'11-12'!B4</f>
        <v>ايضاحات حول القوائم المالية للسنة المنتهية 31 ديسمبر 2024م</v>
      </c>
      <c r="C4" s="202"/>
      <c r="D4" s="202"/>
      <c r="E4" s="202"/>
      <c r="F4" s="202"/>
      <c r="G4" s="196"/>
      <c r="I4" s="184"/>
    </row>
    <row r="5" spans="2:9" ht="22.5" customHeight="1" x14ac:dyDescent="0.2">
      <c r="B5" s="319" t="s">
        <v>27</v>
      </c>
      <c r="C5" s="319"/>
      <c r="D5" s="319"/>
      <c r="E5" s="319"/>
      <c r="F5" s="193"/>
      <c r="G5" s="197"/>
      <c r="H5" s="203"/>
      <c r="I5" s="184"/>
    </row>
    <row r="6" spans="2:9" ht="12" customHeight="1" x14ac:dyDescent="0.2">
      <c r="B6" s="192"/>
      <c r="C6" s="192"/>
      <c r="D6" s="192"/>
      <c r="E6" s="192"/>
      <c r="F6" s="162"/>
      <c r="G6" s="320"/>
      <c r="H6" s="372"/>
      <c r="I6" s="372"/>
    </row>
    <row r="7" spans="2:9" ht="22.5" customHeight="1" x14ac:dyDescent="0.2">
      <c r="B7" s="321" t="s">
        <v>475</v>
      </c>
      <c r="C7" s="321"/>
      <c r="D7" s="321"/>
      <c r="E7" s="321"/>
      <c r="F7" s="321"/>
    </row>
    <row r="8" spans="2:9" ht="45.75" customHeight="1" x14ac:dyDescent="0.2">
      <c r="B8" s="409" t="s">
        <v>441</v>
      </c>
      <c r="C8" s="409"/>
      <c r="D8" s="409"/>
      <c r="E8" s="409"/>
      <c r="F8" s="409"/>
      <c r="G8" s="409"/>
      <c r="H8" s="409"/>
      <c r="I8" s="322"/>
    </row>
    <row r="9" spans="2:9" ht="81.75" customHeight="1" x14ac:dyDescent="0.2">
      <c r="B9" s="422" t="s">
        <v>1279</v>
      </c>
      <c r="C9" s="422"/>
      <c r="D9" s="422"/>
      <c r="E9" s="422"/>
      <c r="F9" s="422"/>
      <c r="G9" s="422"/>
      <c r="H9" s="422"/>
      <c r="I9" s="289"/>
    </row>
    <row r="10" spans="2:9" ht="50.25" customHeight="1" x14ac:dyDescent="0.2">
      <c r="B10" s="422" t="s">
        <v>110</v>
      </c>
      <c r="C10" s="422"/>
      <c r="D10" s="422"/>
      <c r="E10" s="422"/>
      <c r="F10" s="422"/>
      <c r="G10" s="422"/>
      <c r="H10" s="422"/>
      <c r="I10" s="289"/>
    </row>
    <row r="11" spans="2:9" ht="26.25" customHeight="1" x14ac:dyDescent="0.2">
      <c r="B11" s="323" t="s">
        <v>111</v>
      </c>
      <c r="C11" s="323"/>
      <c r="D11" s="323"/>
      <c r="E11" s="323"/>
      <c r="F11" s="324"/>
      <c r="H11" s="325"/>
      <c r="I11" s="204"/>
    </row>
    <row r="12" spans="2:9" ht="22.5" customHeight="1" x14ac:dyDescent="0.2">
      <c r="B12" s="323"/>
      <c r="C12" s="323"/>
      <c r="D12" s="323"/>
      <c r="E12" s="323"/>
      <c r="F12" s="423" t="s">
        <v>1150</v>
      </c>
      <c r="G12" s="423"/>
      <c r="H12" s="423"/>
      <c r="I12" s="204"/>
    </row>
    <row r="13" spans="2:9" ht="22.5" customHeight="1" x14ac:dyDescent="0.2">
      <c r="B13" s="300" t="s">
        <v>46</v>
      </c>
      <c r="C13" s="324"/>
      <c r="D13" s="300" t="s">
        <v>47</v>
      </c>
      <c r="F13" s="300" t="s">
        <v>108</v>
      </c>
      <c r="H13" s="326" t="s">
        <v>1293</v>
      </c>
      <c r="I13" s="204"/>
    </row>
    <row r="14" spans="2:9" ht="35.25" customHeight="1" x14ac:dyDescent="0.2">
      <c r="B14" s="327" t="s">
        <v>65</v>
      </c>
      <c r="C14" s="184"/>
      <c r="D14" s="117">
        <v>10000000</v>
      </c>
      <c r="E14" s="184"/>
      <c r="F14" s="117">
        <v>10</v>
      </c>
      <c r="G14" s="328"/>
      <c r="H14" s="117">
        <f>D14*F14</f>
        <v>100000000</v>
      </c>
      <c r="I14" s="184"/>
    </row>
    <row r="15" spans="2:9" ht="35.25" customHeight="1" thickBot="1" x14ac:dyDescent="0.25">
      <c r="B15" s="327"/>
      <c r="C15" s="184"/>
      <c r="D15" s="133">
        <v>10000000</v>
      </c>
      <c r="E15" s="184"/>
      <c r="F15" s="133">
        <v>10</v>
      </c>
      <c r="G15" s="329"/>
      <c r="H15" s="133">
        <f>D15*F15</f>
        <v>100000000</v>
      </c>
      <c r="I15" s="162"/>
    </row>
    <row r="16" spans="2:9" ht="10.5" customHeight="1" thickTop="1" x14ac:dyDescent="0.2">
      <c r="B16" s="327"/>
      <c r="C16" s="184"/>
      <c r="D16" s="135"/>
      <c r="E16" s="184"/>
      <c r="F16" s="135"/>
      <c r="G16" s="329"/>
      <c r="H16" s="135"/>
      <c r="I16" s="162"/>
    </row>
    <row r="17" spans="1:11" ht="28.5" customHeight="1" x14ac:dyDescent="0.2">
      <c r="B17" s="321" t="s">
        <v>473</v>
      </c>
      <c r="C17" s="321"/>
      <c r="D17" s="321"/>
      <c r="E17" s="321"/>
      <c r="I17" s="162"/>
    </row>
    <row r="18" spans="1:11" s="330" customFormat="1" ht="76.5" customHeight="1" x14ac:dyDescent="0.5">
      <c r="A18" s="146"/>
      <c r="B18" s="421" t="s">
        <v>465</v>
      </c>
      <c r="C18" s="421"/>
      <c r="D18" s="421"/>
      <c r="E18" s="421"/>
      <c r="F18" s="421"/>
      <c r="G18" s="421"/>
      <c r="H18" s="421"/>
    </row>
    <row r="19" spans="1:11" s="330" customFormat="1" ht="11.25" customHeight="1" x14ac:dyDescent="0.5">
      <c r="A19" s="146"/>
      <c r="B19" s="146"/>
      <c r="C19" s="146"/>
      <c r="D19" s="146"/>
      <c r="E19" s="146"/>
      <c r="F19" s="146"/>
      <c r="G19" s="146"/>
      <c r="H19" s="146"/>
    </row>
    <row r="20" spans="1:11" s="330" customFormat="1" ht="20.25" x14ac:dyDescent="0.2">
      <c r="B20" s="205"/>
      <c r="C20" s="205"/>
      <c r="D20" s="205"/>
      <c r="E20" s="205"/>
      <c r="F20" s="300" t="s">
        <v>1293</v>
      </c>
      <c r="G20" s="164"/>
      <c r="H20" s="300" t="s">
        <v>1253</v>
      </c>
    </row>
    <row r="21" spans="1:11" s="330" customFormat="1" ht="20.25" x14ac:dyDescent="0.2">
      <c r="B21" s="180" t="s">
        <v>1292</v>
      </c>
      <c r="C21" s="180"/>
      <c r="D21" s="180"/>
      <c r="E21" s="180"/>
      <c r="F21" s="288">
        <f>H22</f>
        <v>30000000</v>
      </c>
      <c r="G21" s="135"/>
      <c r="H21" s="288">
        <v>30000000</v>
      </c>
    </row>
    <row r="22" spans="1:11" s="330" customFormat="1" ht="21" thickBot="1" x14ac:dyDescent="0.25">
      <c r="B22" s="180"/>
      <c r="C22" s="180"/>
      <c r="D22" s="180"/>
      <c r="E22" s="180"/>
      <c r="F22" s="118">
        <f>SUM(F21:F21)</f>
        <v>30000000</v>
      </c>
      <c r="G22" s="135"/>
      <c r="H22" s="118">
        <f>SUM(H21:H21)</f>
        <v>30000000</v>
      </c>
    </row>
    <row r="23" spans="1:11" s="330" customFormat="1" ht="21" thickTop="1" x14ac:dyDescent="0.2">
      <c r="B23" s="331"/>
      <c r="C23" s="331"/>
      <c r="D23" s="331"/>
      <c r="E23" s="331"/>
      <c r="F23" s="138"/>
      <c r="G23" s="138"/>
    </row>
    <row r="24" spans="1:11" s="330" customFormat="1" ht="20.25" customHeight="1" x14ac:dyDescent="0.2">
      <c r="B24" s="332" t="s">
        <v>474</v>
      </c>
      <c r="C24" s="332"/>
      <c r="D24" s="332"/>
      <c r="E24" s="332"/>
      <c r="F24" s="300" t="s">
        <v>1293</v>
      </c>
      <c r="G24" s="333"/>
      <c r="H24" s="300" t="s">
        <v>1253</v>
      </c>
    </row>
    <row r="25" spans="1:11" s="330" customFormat="1" ht="28.5" customHeight="1" x14ac:dyDescent="0.2">
      <c r="B25" s="201" t="s">
        <v>64</v>
      </c>
      <c r="C25" s="201"/>
      <c r="D25" s="201"/>
      <c r="E25" s="201"/>
      <c r="F25" s="120">
        <v>38566297</v>
      </c>
      <c r="G25" s="120"/>
      <c r="H25" s="120">
        <v>34493508</v>
      </c>
      <c r="I25" s="174"/>
    </row>
    <row r="26" spans="1:11" s="330" customFormat="1" ht="28.5" customHeight="1" x14ac:dyDescent="0.2">
      <c r="B26" s="201" t="s">
        <v>66</v>
      </c>
      <c r="C26" s="201"/>
      <c r="D26" s="201"/>
      <c r="E26" s="201"/>
      <c r="F26" s="120">
        <v>2605107</v>
      </c>
      <c r="G26" s="120"/>
      <c r="H26" s="120">
        <v>1563080</v>
      </c>
    </row>
    <row r="27" spans="1:11" s="330" customFormat="1" ht="28.5" customHeight="1" x14ac:dyDescent="0.2">
      <c r="B27" s="201" t="s">
        <v>67</v>
      </c>
      <c r="C27" s="201"/>
      <c r="D27" s="201"/>
      <c r="E27" s="201"/>
      <c r="F27" s="120">
        <v>111153</v>
      </c>
      <c r="G27" s="120"/>
      <c r="H27" s="120">
        <v>123069</v>
      </c>
    </row>
    <row r="28" spans="1:11" s="330" customFormat="1" ht="28.5" customHeight="1" x14ac:dyDescent="0.2">
      <c r="B28" s="201" t="s">
        <v>75</v>
      </c>
      <c r="C28" s="201"/>
      <c r="D28" s="201"/>
      <c r="E28" s="201"/>
      <c r="F28" s="120">
        <v>1334798</v>
      </c>
      <c r="G28" s="120"/>
      <c r="H28" s="120">
        <v>1368647</v>
      </c>
    </row>
    <row r="29" spans="1:11" s="330" customFormat="1" ht="28.5" customHeight="1" thickBot="1" x14ac:dyDescent="0.25">
      <c r="B29" s="332"/>
      <c r="C29" s="332"/>
      <c r="D29" s="332"/>
      <c r="E29" s="332"/>
      <c r="F29" s="133">
        <f>SUM(F25:F28)</f>
        <v>42617355</v>
      </c>
      <c r="G29" s="136"/>
      <c r="H29" s="133">
        <f>SUM(H25:H28)</f>
        <v>37548304</v>
      </c>
      <c r="K29" s="341"/>
    </row>
    <row r="30" spans="1:11" s="330" customFormat="1" ht="8.25" customHeight="1" thickTop="1" x14ac:dyDescent="0.2">
      <c r="B30" s="331"/>
      <c r="C30" s="331"/>
      <c r="D30" s="331"/>
      <c r="E30" s="331"/>
      <c r="F30" s="138"/>
      <c r="G30" s="138"/>
    </row>
    <row r="31" spans="1:11" ht="15" customHeight="1" x14ac:dyDescent="0.2">
      <c r="B31" s="334"/>
      <c r="C31" s="334"/>
      <c r="D31" s="334"/>
      <c r="E31" s="334"/>
      <c r="F31" s="206"/>
      <c r="G31" s="206"/>
      <c r="H31" s="206"/>
      <c r="I31" s="335"/>
    </row>
    <row r="32" spans="1:11" ht="22.5" customHeight="1" x14ac:dyDescent="0.2">
      <c r="B32" s="420">
        <v>20</v>
      </c>
      <c r="C32" s="420"/>
      <c r="D32" s="420"/>
      <c r="E32" s="420"/>
      <c r="F32" s="420"/>
      <c r="G32" s="420"/>
      <c r="H32" s="420"/>
      <c r="I32" s="335"/>
    </row>
    <row r="33" ht="12" customHeight="1" x14ac:dyDescent="0.2"/>
  </sheetData>
  <customSheetViews>
    <customSheetView guid="{C4C54333-0C8B-484B-8210-F3D7E510C081}" scale="175" showGridLines="0" topLeftCell="A75">
      <selection activeCell="D11" sqref="D11"/>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7">
    <mergeCell ref="B1:H1"/>
    <mergeCell ref="B32:H32"/>
    <mergeCell ref="B18:H18"/>
    <mergeCell ref="B8:H8"/>
    <mergeCell ref="B9:H9"/>
    <mergeCell ref="B10:H10"/>
    <mergeCell ref="F12:H12"/>
  </mergeCells>
  <printOptions horizontalCentered="1"/>
  <pageMargins left="0.43307086614173229" right="0.43307086614173229" top="0.62992125984251968" bottom="0" header="0" footer="0"/>
  <pageSetup paperSize="9" scale="83" firstPageNumber="5" orientation="portrait" useFirstPageNumber="1" r:id="rId2"/>
  <headerFooter alignWithMargins="0"/>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sheetPr>
  <dimension ref="A1:M37"/>
  <sheetViews>
    <sheetView rightToLeft="1" tabSelected="1" topLeftCell="B1" zoomScale="90" zoomScaleNormal="90" zoomScaleSheetLayoutView="96" workbookViewId="0">
      <selection activeCell="C9" sqref="C9"/>
    </sheetView>
  </sheetViews>
  <sheetFormatPr defaultColWidth="9.375" defaultRowHeight="20.25" x14ac:dyDescent="0.2"/>
  <cols>
    <col min="1" max="1" width="2.375" style="1" hidden="1" customWidth="1"/>
    <col min="2" max="2" width="50.375" style="1" customWidth="1"/>
    <col min="3" max="3" width="18" style="1" customWidth="1"/>
    <col min="4" max="4" width="2.5" style="1" customWidth="1"/>
    <col min="5" max="5" width="15.625" style="177" customWidth="1"/>
    <col min="6" max="6" width="3.125" style="1" customWidth="1"/>
    <col min="7" max="7" width="6.125" style="1" customWidth="1"/>
    <col min="8" max="243" width="9.375" style="1"/>
    <col min="244" max="245" width="12.375" style="1" customWidth="1"/>
    <col min="246" max="246" width="18.875" style="1" customWidth="1"/>
    <col min="247" max="247" width="11.125" style="1" customWidth="1"/>
    <col min="248" max="248" width="9.375" style="1" customWidth="1"/>
    <col min="249" max="250" width="17.375" style="1" customWidth="1"/>
    <col min="251" max="251" width="1.875" style="1" customWidth="1"/>
    <col min="252" max="499" width="9.375" style="1"/>
    <col min="500" max="501" width="12.375" style="1" customWidth="1"/>
    <col min="502" max="502" width="18.875" style="1" customWidth="1"/>
    <col min="503" max="503" width="11.125" style="1" customWidth="1"/>
    <col min="504" max="504" width="9.375" style="1" customWidth="1"/>
    <col min="505" max="506" width="17.375" style="1" customWidth="1"/>
    <col min="507" max="507" width="1.875" style="1" customWidth="1"/>
    <col min="508" max="755" width="9.375" style="1"/>
    <col min="756" max="757" width="12.375" style="1" customWidth="1"/>
    <col min="758" max="758" width="18.875" style="1" customWidth="1"/>
    <col min="759" max="759" width="11.125" style="1" customWidth="1"/>
    <col min="760" max="760" width="9.375" style="1" customWidth="1"/>
    <col min="761" max="762" width="17.375" style="1" customWidth="1"/>
    <col min="763" max="763" width="1.875" style="1" customWidth="1"/>
    <col min="764" max="1011" width="9.375" style="1"/>
    <col min="1012" max="1013" width="12.375" style="1" customWidth="1"/>
    <col min="1014" max="1014" width="18.875" style="1" customWidth="1"/>
    <col min="1015" max="1015" width="11.125" style="1" customWidth="1"/>
    <col min="1016" max="1016" width="9.375" style="1" customWidth="1"/>
    <col min="1017" max="1018" width="17.375" style="1" customWidth="1"/>
    <col min="1019" max="1019" width="1.875" style="1" customWidth="1"/>
    <col min="1020" max="1267" width="9.375" style="1"/>
    <col min="1268" max="1269" width="12.375" style="1" customWidth="1"/>
    <col min="1270" max="1270" width="18.875" style="1" customWidth="1"/>
    <col min="1271" max="1271" width="11.125" style="1" customWidth="1"/>
    <col min="1272" max="1272" width="9.375" style="1" customWidth="1"/>
    <col min="1273" max="1274" width="17.375" style="1" customWidth="1"/>
    <col min="1275" max="1275" width="1.875" style="1" customWidth="1"/>
    <col min="1276" max="1523" width="9.375" style="1"/>
    <col min="1524" max="1525" width="12.375" style="1" customWidth="1"/>
    <col min="1526" max="1526" width="18.875" style="1" customWidth="1"/>
    <col min="1527" max="1527" width="11.125" style="1" customWidth="1"/>
    <col min="1528" max="1528" width="9.375" style="1" customWidth="1"/>
    <col min="1529" max="1530" width="17.375" style="1" customWidth="1"/>
    <col min="1531" max="1531" width="1.875" style="1" customWidth="1"/>
    <col min="1532" max="1779" width="9.375" style="1"/>
    <col min="1780" max="1781" width="12.375" style="1" customWidth="1"/>
    <col min="1782" max="1782" width="18.875" style="1" customWidth="1"/>
    <col min="1783" max="1783" width="11.125" style="1" customWidth="1"/>
    <col min="1784" max="1784" width="9.375" style="1" customWidth="1"/>
    <col min="1785" max="1786" width="17.375" style="1" customWidth="1"/>
    <col min="1787" max="1787" width="1.875" style="1" customWidth="1"/>
    <col min="1788" max="2035" width="9.375" style="1"/>
    <col min="2036" max="2037" width="12.375" style="1" customWidth="1"/>
    <col min="2038" max="2038" width="18.875" style="1" customWidth="1"/>
    <col min="2039" max="2039" width="11.125" style="1" customWidth="1"/>
    <col min="2040" max="2040" width="9.375" style="1" customWidth="1"/>
    <col min="2041" max="2042" width="17.375" style="1" customWidth="1"/>
    <col min="2043" max="2043" width="1.875" style="1" customWidth="1"/>
    <col min="2044" max="2291" width="9.375" style="1"/>
    <col min="2292" max="2293" width="12.375" style="1" customWidth="1"/>
    <col min="2294" max="2294" width="18.875" style="1" customWidth="1"/>
    <col min="2295" max="2295" width="11.125" style="1" customWidth="1"/>
    <col min="2296" max="2296" width="9.375" style="1" customWidth="1"/>
    <col min="2297" max="2298" width="17.375" style="1" customWidth="1"/>
    <col min="2299" max="2299" width="1.875" style="1" customWidth="1"/>
    <col min="2300" max="2547" width="9.375" style="1"/>
    <col min="2548" max="2549" width="12.375" style="1" customWidth="1"/>
    <col min="2550" max="2550" width="18.875" style="1" customWidth="1"/>
    <col min="2551" max="2551" width="11.125" style="1" customWidth="1"/>
    <col min="2552" max="2552" width="9.375" style="1" customWidth="1"/>
    <col min="2553" max="2554" width="17.375" style="1" customWidth="1"/>
    <col min="2555" max="2555" width="1.875" style="1" customWidth="1"/>
    <col min="2556" max="2803" width="9.375" style="1"/>
    <col min="2804" max="2805" width="12.375" style="1" customWidth="1"/>
    <col min="2806" max="2806" width="18.875" style="1" customWidth="1"/>
    <col min="2807" max="2807" width="11.125" style="1" customWidth="1"/>
    <col min="2808" max="2808" width="9.375" style="1" customWidth="1"/>
    <col min="2809" max="2810" width="17.375" style="1" customWidth="1"/>
    <col min="2811" max="2811" width="1.875" style="1" customWidth="1"/>
    <col min="2812" max="3059" width="9.375" style="1"/>
    <col min="3060" max="3061" width="12.375" style="1" customWidth="1"/>
    <col min="3062" max="3062" width="18.875" style="1" customWidth="1"/>
    <col min="3063" max="3063" width="11.125" style="1" customWidth="1"/>
    <col min="3064" max="3064" width="9.375" style="1" customWidth="1"/>
    <col min="3065" max="3066" width="17.375" style="1" customWidth="1"/>
    <col min="3067" max="3067" width="1.875" style="1" customWidth="1"/>
    <col min="3068" max="3315" width="9.375" style="1"/>
    <col min="3316" max="3317" width="12.375" style="1" customWidth="1"/>
    <col min="3318" max="3318" width="18.875" style="1" customWidth="1"/>
    <col min="3319" max="3319" width="11.125" style="1" customWidth="1"/>
    <col min="3320" max="3320" width="9.375" style="1" customWidth="1"/>
    <col min="3321" max="3322" width="17.375" style="1" customWidth="1"/>
    <col min="3323" max="3323" width="1.875" style="1" customWidth="1"/>
    <col min="3324" max="3571" width="9.375" style="1"/>
    <col min="3572" max="3573" width="12.375" style="1" customWidth="1"/>
    <col min="3574" max="3574" width="18.875" style="1" customWidth="1"/>
    <col min="3575" max="3575" width="11.125" style="1" customWidth="1"/>
    <col min="3576" max="3576" width="9.375" style="1" customWidth="1"/>
    <col min="3577" max="3578" width="17.375" style="1" customWidth="1"/>
    <col min="3579" max="3579" width="1.875" style="1" customWidth="1"/>
    <col min="3580" max="3827" width="9.375" style="1"/>
    <col min="3828" max="3829" width="12.375" style="1" customWidth="1"/>
    <col min="3830" max="3830" width="18.875" style="1" customWidth="1"/>
    <col min="3831" max="3831" width="11.125" style="1" customWidth="1"/>
    <col min="3832" max="3832" width="9.375" style="1" customWidth="1"/>
    <col min="3833" max="3834" width="17.375" style="1" customWidth="1"/>
    <col min="3835" max="3835" width="1.875" style="1" customWidth="1"/>
    <col min="3836" max="4083" width="9.375" style="1"/>
    <col min="4084" max="4085" width="12.375" style="1" customWidth="1"/>
    <col min="4086" max="4086" width="18.875" style="1" customWidth="1"/>
    <col min="4087" max="4087" width="11.125" style="1" customWidth="1"/>
    <col min="4088" max="4088" width="9.375" style="1" customWidth="1"/>
    <col min="4089" max="4090" width="17.375" style="1" customWidth="1"/>
    <col min="4091" max="4091" width="1.875" style="1" customWidth="1"/>
    <col min="4092" max="4339" width="9.375" style="1"/>
    <col min="4340" max="4341" width="12.375" style="1" customWidth="1"/>
    <col min="4342" max="4342" width="18.875" style="1" customWidth="1"/>
    <col min="4343" max="4343" width="11.125" style="1" customWidth="1"/>
    <col min="4344" max="4344" width="9.375" style="1" customWidth="1"/>
    <col min="4345" max="4346" width="17.375" style="1" customWidth="1"/>
    <col min="4347" max="4347" width="1.875" style="1" customWidth="1"/>
    <col min="4348" max="4595" width="9.375" style="1"/>
    <col min="4596" max="4597" width="12.375" style="1" customWidth="1"/>
    <col min="4598" max="4598" width="18.875" style="1" customWidth="1"/>
    <col min="4599" max="4599" width="11.125" style="1" customWidth="1"/>
    <col min="4600" max="4600" width="9.375" style="1" customWidth="1"/>
    <col min="4601" max="4602" width="17.375" style="1" customWidth="1"/>
    <col min="4603" max="4603" width="1.875" style="1" customWidth="1"/>
    <col min="4604" max="4851" width="9.375" style="1"/>
    <col min="4852" max="4853" width="12.375" style="1" customWidth="1"/>
    <col min="4854" max="4854" width="18.875" style="1" customWidth="1"/>
    <col min="4855" max="4855" width="11.125" style="1" customWidth="1"/>
    <col min="4856" max="4856" width="9.375" style="1" customWidth="1"/>
    <col min="4857" max="4858" width="17.375" style="1" customWidth="1"/>
    <col min="4859" max="4859" width="1.875" style="1" customWidth="1"/>
    <col min="4860" max="5107" width="9.375" style="1"/>
    <col min="5108" max="5109" width="12.375" style="1" customWidth="1"/>
    <col min="5110" max="5110" width="18.875" style="1" customWidth="1"/>
    <col min="5111" max="5111" width="11.125" style="1" customWidth="1"/>
    <col min="5112" max="5112" width="9.375" style="1" customWidth="1"/>
    <col min="5113" max="5114" width="17.375" style="1" customWidth="1"/>
    <col min="5115" max="5115" width="1.875" style="1" customWidth="1"/>
    <col min="5116" max="5363" width="9.375" style="1"/>
    <col min="5364" max="5365" width="12.375" style="1" customWidth="1"/>
    <col min="5366" max="5366" width="18.875" style="1" customWidth="1"/>
    <col min="5367" max="5367" width="11.125" style="1" customWidth="1"/>
    <col min="5368" max="5368" width="9.375" style="1" customWidth="1"/>
    <col min="5369" max="5370" width="17.375" style="1" customWidth="1"/>
    <col min="5371" max="5371" width="1.875" style="1" customWidth="1"/>
    <col min="5372" max="5619" width="9.375" style="1"/>
    <col min="5620" max="5621" width="12.375" style="1" customWidth="1"/>
    <col min="5622" max="5622" width="18.875" style="1" customWidth="1"/>
    <col min="5623" max="5623" width="11.125" style="1" customWidth="1"/>
    <col min="5624" max="5624" width="9.375" style="1" customWidth="1"/>
    <col min="5625" max="5626" width="17.375" style="1" customWidth="1"/>
    <col min="5627" max="5627" width="1.875" style="1" customWidth="1"/>
    <col min="5628" max="5875" width="9.375" style="1"/>
    <col min="5876" max="5877" width="12.375" style="1" customWidth="1"/>
    <col min="5878" max="5878" width="18.875" style="1" customWidth="1"/>
    <col min="5879" max="5879" width="11.125" style="1" customWidth="1"/>
    <col min="5880" max="5880" width="9.375" style="1" customWidth="1"/>
    <col min="5881" max="5882" width="17.375" style="1" customWidth="1"/>
    <col min="5883" max="5883" width="1.875" style="1" customWidth="1"/>
    <col min="5884" max="6131" width="9.375" style="1"/>
    <col min="6132" max="6133" width="12.375" style="1" customWidth="1"/>
    <col min="6134" max="6134" width="18.875" style="1" customWidth="1"/>
    <col min="6135" max="6135" width="11.125" style="1" customWidth="1"/>
    <col min="6136" max="6136" width="9.375" style="1" customWidth="1"/>
    <col min="6137" max="6138" width="17.375" style="1" customWidth="1"/>
    <col min="6139" max="6139" width="1.875" style="1" customWidth="1"/>
    <col min="6140" max="6387" width="9.375" style="1"/>
    <col min="6388" max="6389" width="12.375" style="1" customWidth="1"/>
    <col min="6390" max="6390" width="18.875" style="1" customWidth="1"/>
    <col min="6391" max="6391" width="11.125" style="1" customWidth="1"/>
    <col min="6392" max="6392" width="9.375" style="1" customWidth="1"/>
    <col min="6393" max="6394" width="17.375" style="1" customWidth="1"/>
    <col min="6395" max="6395" width="1.875" style="1" customWidth="1"/>
    <col min="6396" max="6643" width="9.375" style="1"/>
    <col min="6644" max="6645" width="12.375" style="1" customWidth="1"/>
    <col min="6646" max="6646" width="18.875" style="1" customWidth="1"/>
    <col min="6647" max="6647" width="11.125" style="1" customWidth="1"/>
    <col min="6648" max="6648" width="9.375" style="1" customWidth="1"/>
    <col min="6649" max="6650" width="17.375" style="1" customWidth="1"/>
    <col min="6651" max="6651" width="1.875" style="1" customWidth="1"/>
    <col min="6652" max="6899" width="9.375" style="1"/>
    <col min="6900" max="6901" width="12.375" style="1" customWidth="1"/>
    <col min="6902" max="6902" width="18.875" style="1" customWidth="1"/>
    <col min="6903" max="6903" width="11.125" style="1" customWidth="1"/>
    <col min="6904" max="6904" width="9.375" style="1" customWidth="1"/>
    <col min="6905" max="6906" width="17.375" style="1" customWidth="1"/>
    <col min="6907" max="6907" width="1.875" style="1" customWidth="1"/>
    <col min="6908" max="7155" width="9.375" style="1"/>
    <col min="7156" max="7157" width="12.375" style="1" customWidth="1"/>
    <col min="7158" max="7158" width="18.875" style="1" customWidth="1"/>
    <col min="7159" max="7159" width="11.125" style="1" customWidth="1"/>
    <col min="7160" max="7160" width="9.375" style="1" customWidth="1"/>
    <col min="7161" max="7162" width="17.375" style="1" customWidth="1"/>
    <col min="7163" max="7163" width="1.875" style="1" customWidth="1"/>
    <col min="7164" max="7411" width="9.375" style="1"/>
    <col min="7412" max="7413" width="12.375" style="1" customWidth="1"/>
    <col min="7414" max="7414" width="18.875" style="1" customWidth="1"/>
    <col min="7415" max="7415" width="11.125" style="1" customWidth="1"/>
    <col min="7416" max="7416" width="9.375" style="1" customWidth="1"/>
    <col min="7417" max="7418" width="17.375" style="1" customWidth="1"/>
    <col min="7419" max="7419" width="1.875" style="1" customWidth="1"/>
    <col min="7420" max="7667" width="9.375" style="1"/>
    <col min="7668" max="7669" width="12.375" style="1" customWidth="1"/>
    <col min="7670" max="7670" width="18.875" style="1" customWidth="1"/>
    <col min="7671" max="7671" width="11.125" style="1" customWidth="1"/>
    <col min="7672" max="7672" width="9.375" style="1" customWidth="1"/>
    <col min="7673" max="7674" width="17.375" style="1" customWidth="1"/>
    <col min="7675" max="7675" width="1.875" style="1" customWidth="1"/>
    <col min="7676" max="7923" width="9.375" style="1"/>
    <col min="7924" max="7925" width="12.375" style="1" customWidth="1"/>
    <col min="7926" max="7926" width="18.875" style="1" customWidth="1"/>
    <col min="7927" max="7927" width="11.125" style="1" customWidth="1"/>
    <col min="7928" max="7928" width="9.375" style="1" customWidth="1"/>
    <col min="7929" max="7930" width="17.375" style="1" customWidth="1"/>
    <col min="7931" max="7931" width="1.875" style="1" customWidth="1"/>
    <col min="7932" max="8179" width="9.375" style="1"/>
    <col min="8180" max="8181" width="12.375" style="1" customWidth="1"/>
    <col min="8182" max="8182" width="18.875" style="1" customWidth="1"/>
    <col min="8183" max="8183" width="11.125" style="1" customWidth="1"/>
    <col min="8184" max="8184" width="9.375" style="1" customWidth="1"/>
    <col min="8185" max="8186" width="17.375" style="1" customWidth="1"/>
    <col min="8187" max="8187" width="1.875" style="1" customWidth="1"/>
    <col min="8188" max="8435" width="9.375" style="1"/>
    <col min="8436" max="8437" width="12.375" style="1" customWidth="1"/>
    <col min="8438" max="8438" width="18.875" style="1" customWidth="1"/>
    <col min="8439" max="8439" width="11.125" style="1" customWidth="1"/>
    <col min="8440" max="8440" width="9.375" style="1" customWidth="1"/>
    <col min="8441" max="8442" width="17.375" style="1" customWidth="1"/>
    <col min="8443" max="8443" width="1.875" style="1" customWidth="1"/>
    <col min="8444" max="8691" width="9.375" style="1"/>
    <col min="8692" max="8693" width="12.375" style="1" customWidth="1"/>
    <col min="8694" max="8694" width="18.875" style="1" customWidth="1"/>
    <col min="8695" max="8695" width="11.125" style="1" customWidth="1"/>
    <col min="8696" max="8696" width="9.375" style="1" customWidth="1"/>
    <col min="8697" max="8698" width="17.375" style="1" customWidth="1"/>
    <col min="8699" max="8699" width="1.875" style="1" customWidth="1"/>
    <col min="8700" max="8947" width="9.375" style="1"/>
    <col min="8948" max="8949" width="12.375" style="1" customWidth="1"/>
    <col min="8950" max="8950" width="18.875" style="1" customWidth="1"/>
    <col min="8951" max="8951" width="11.125" style="1" customWidth="1"/>
    <col min="8952" max="8952" width="9.375" style="1" customWidth="1"/>
    <col min="8953" max="8954" width="17.375" style="1" customWidth="1"/>
    <col min="8955" max="8955" width="1.875" style="1" customWidth="1"/>
    <col min="8956" max="9203" width="9.375" style="1"/>
    <col min="9204" max="9205" width="12.375" style="1" customWidth="1"/>
    <col min="9206" max="9206" width="18.875" style="1" customWidth="1"/>
    <col min="9207" max="9207" width="11.125" style="1" customWidth="1"/>
    <col min="9208" max="9208" width="9.375" style="1" customWidth="1"/>
    <col min="9209" max="9210" width="17.375" style="1" customWidth="1"/>
    <col min="9211" max="9211" width="1.875" style="1" customWidth="1"/>
    <col min="9212" max="9459" width="9.375" style="1"/>
    <col min="9460" max="9461" width="12.375" style="1" customWidth="1"/>
    <col min="9462" max="9462" width="18.875" style="1" customWidth="1"/>
    <col min="9463" max="9463" width="11.125" style="1" customWidth="1"/>
    <col min="9464" max="9464" width="9.375" style="1" customWidth="1"/>
    <col min="9465" max="9466" width="17.375" style="1" customWidth="1"/>
    <col min="9467" max="9467" width="1.875" style="1" customWidth="1"/>
    <col min="9468" max="9715" width="9.375" style="1"/>
    <col min="9716" max="9717" width="12.375" style="1" customWidth="1"/>
    <col min="9718" max="9718" width="18.875" style="1" customWidth="1"/>
    <col min="9719" max="9719" width="11.125" style="1" customWidth="1"/>
    <col min="9720" max="9720" width="9.375" style="1" customWidth="1"/>
    <col min="9721" max="9722" width="17.375" style="1" customWidth="1"/>
    <col min="9723" max="9723" width="1.875" style="1" customWidth="1"/>
    <col min="9724" max="9971" width="9.375" style="1"/>
    <col min="9972" max="9973" width="12.375" style="1" customWidth="1"/>
    <col min="9974" max="9974" width="18.875" style="1" customWidth="1"/>
    <col min="9975" max="9975" width="11.125" style="1" customWidth="1"/>
    <col min="9976" max="9976" width="9.375" style="1" customWidth="1"/>
    <col min="9977" max="9978" width="17.375" style="1" customWidth="1"/>
    <col min="9979" max="9979" width="1.875" style="1" customWidth="1"/>
    <col min="9980" max="10227" width="9.375" style="1"/>
    <col min="10228" max="10229" width="12.375" style="1" customWidth="1"/>
    <col min="10230" max="10230" width="18.875" style="1" customWidth="1"/>
    <col min="10231" max="10231" width="11.125" style="1" customWidth="1"/>
    <col min="10232" max="10232" width="9.375" style="1" customWidth="1"/>
    <col min="10233" max="10234" width="17.375" style="1" customWidth="1"/>
    <col min="10235" max="10235" width="1.875" style="1" customWidth="1"/>
    <col min="10236" max="10483" width="9.375" style="1"/>
    <col min="10484" max="10485" width="12.375" style="1" customWidth="1"/>
    <col min="10486" max="10486" width="18.875" style="1" customWidth="1"/>
    <col min="10487" max="10487" width="11.125" style="1" customWidth="1"/>
    <col min="10488" max="10488" width="9.375" style="1" customWidth="1"/>
    <col min="10489" max="10490" width="17.375" style="1" customWidth="1"/>
    <col min="10491" max="10491" width="1.875" style="1" customWidth="1"/>
    <col min="10492" max="10739" width="9.375" style="1"/>
    <col min="10740" max="10741" width="12.375" style="1" customWidth="1"/>
    <col min="10742" max="10742" width="18.875" style="1" customWidth="1"/>
    <col min="10743" max="10743" width="11.125" style="1" customWidth="1"/>
    <col min="10744" max="10744" width="9.375" style="1" customWidth="1"/>
    <col min="10745" max="10746" width="17.375" style="1" customWidth="1"/>
    <col min="10747" max="10747" width="1.875" style="1" customWidth="1"/>
    <col min="10748" max="10995" width="9.375" style="1"/>
    <col min="10996" max="10997" width="12.375" style="1" customWidth="1"/>
    <col min="10998" max="10998" width="18.875" style="1" customWidth="1"/>
    <col min="10999" max="10999" width="11.125" style="1" customWidth="1"/>
    <col min="11000" max="11000" width="9.375" style="1" customWidth="1"/>
    <col min="11001" max="11002" width="17.375" style="1" customWidth="1"/>
    <col min="11003" max="11003" width="1.875" style="1" customWidth="1"/>
    <col min="11004" max="11251" width="9.375" style="1"/>
    <col min="11252" max="11253" width="12.375" style="1" customWidth="1"/>
    <col min="11254" max="11254" width="18.875" style="1" customWidth="1"/>
    <col min="11255" max="11255" width="11.125" style="1" customWidth="1"/>
    <col min="11256" max="11256" width="9.375" style="1" customWidth="1"/>
    <col min="11257" max="11258" width="17.375" style="1" customWidth="1"/>
    <col min="11259" max="11259" width="1.875" style="1" customWidth="1"/>
    <col min="11260" max="11507" width="9.375" style="1"/>
    <col min="11508" max="11509" width="12.375" style="1" customWidth="1"/>
    <col min="11510" max="11510" width="18.875" style="1" customWidth="1"/>
    <col min="11511" max="11511" width="11.125" style="1" customWidth="1"/>
    <col min="11512" max="11512" width="9.375" style="1" customWidth="1"/>
    <col min="11513" max="11514" width="17.375" style="1" customWidth="1"/>
    <col min="11515" max="11515" width="1.875" style="1" customWidth="1"/>
    <col min="11516" max="11763" width="9.375" style="1"/>
    <col min="11764" max="11765" width="12.375" style="1" customWidth="1"/>
    <col min="11766" max="11766" width="18.875" style="1" customWidth="1"/>
    <col min="11767" max="11767" width="11.125" style="1" customWidth="1"/>
    <col min="11768" max="11768" width="9.375" style="1" customWidth="1"/>
    <col min="11769" max="11770" width="17.375" style="1" customWidth="1"/>
    <col min="11771" max="11771" width="1.875" style="1" customWidth="1"/>
    <col min="11772" max="12019" width="9.375" style="1"/>
    <col min="12020" max="12021" width="12.375" style="1" customWidth="1"/>
    <col min="12022" max="12022" width="18.875" style="1" customWidth="1"/>
    <col min="12023" max="12023" width="11.125" style="1" customWidth="1"/>
    <col min="12024" max="12024" width="9.375" style="1" customWidth="1"/>
    <col min="12025" max="12026" width="17.375" style="1" customWidth="1"/>
    <col min="12027" max="12027" width="1.875" style="1" customWidth="1"/>
    <col min="12028" max="12275" width="9.375" style="1"/>
    <col min="12276" max="12277" width="12.375" style="1" customWidth="1"/>
    <col min="12278" max="12278" width="18.875" style="1" customWidth="1"/>
    <col min="12279" max="12279" width="11.125" style="1" customWidth="1"/>
    <col min="12280" max="12280" width="9.375" style="1" customWidth="1"/>
    <col min="12281" max="12282" width="17.375" style="1" customWidth="1"/>
    <col min="12283" max="12283" width="1.875" style="1" customWidth="1"/>
    <col min="12284" max="12531" width="9.375" style="1"/>
    <col min="12532" max="12533" width="12.375" style="1" customWidth="1"/>
    <col min="12534" max="12534" width="18.875" style="1" customWidth="1"/>
    <col min="12535" max="12535" width="11.125" style="1" customWidth="1"/>
    <col min="12536" max="12536" width="9.375" style="1" customWidth="1"/>
    <col min="12537" max="12538" width="17.375" style="1" customWidth="1"/>
    <col min="12539" max="12539" width="1.875" style="1" customWidth="1"/>
    <col min="12540" max="12787" width="9.375" style="1"/>
    <col min="12788" max="12789" width="12.375" style="1" customWidth="1"/>
    <col min="12790" max="12790" width="18.875" style="1" customWidth="1"/>
    <col min="12791" max="12791" width="11.125" style="1" customWidth="1"/>
    <col min="12792" max="12792" width="9.375" style="1" customWidth="1"/>
    <col min="12793" max="12794" width="17.375" style="1" customWidth="1"/>
    <col min="12795" max="12795" width="1.875" style="1" customWidth="1"/>
    <col min="12796" max="13043" width="9.375" style="1"/>
    <col min="13044" max="13045" width="12.375" style="1" customWidth="1"/>
    <col min="13046" max="13046" width="18.875" style="1" customWidth="1"/>
    <col min="13047" max="13047" width="11.125" style="1" customWidth="1"/>
    <col min="13048" max="13048" width="9.375" style="1" customWidth="1"/>
    <col min="13049" max="13050" width="17.375" style="1" customWidth="1"/>
    <col min="13051" max="13051" width="1.875" style="1" customWidth="1"/>
    <col min="13052" max="13299" width="9.375" style="1"/>
    <col min="13300" max="13301" width="12.375" style="1" customWidth="1"/>
    <col min="13302" max="13302" width="18.875" style="1" customWidth="1"/>
    <col min="13303" max="13303" width="11.125" style="1" customWidth="1"/>
    <col min="13304" max="13304" width="9.375" style="1" customWidth="1"/>
    <col min="13305" max="13306" width="17.375" style="1" customWidth="1"/>
    <col min="13307" max="13307" width="1.875" style="1" customWidth="1"/>
    <col min="13308" max="13555" width="9.375" style="1"/>
    <col min="13556" max="13557" width="12.375" style="1" customWidth="1"/>
    <col min="13558" max="13558" width="18.875" style="1" customWidth="1"/>
    <col min="13559" max="13559" width="11.125" style="1" customWidth="1"/>
    <col min="13560" max="13560" width="9.375" style="1" customWidth="1"/>
    <col min="13561" max="13562" width="17.375" style="1" customWidth="1"/>
    <col min="13563" max="13563" width="1.875" style="1" customWidth="1"/>
    <col min="13564" max="13811" width="9.375" style="1"/>
    <col min="13812" max="13813" width="12.375" style="1" customWidth="1"/>
    <col min="13814" max="13814" width="18.875" style="1" customWidth="1"/>
    <col min="13815" max="13815" width="11.125" style="1" customWidth="1"/>
    <col min="13816" max="13816" width="9.375" style="1" customWidth="1"/>
    <col min="13817" max="13818" width="17.375" style="1" customWidth="1"/>
    <col min="13819" max="13819" width="1.875" style="1" customWidth="1"/>
    <col min="13820" max="14067" width="9.375" style="1"/>
    <col min="14068" max="14069" width="12.375" style="1" customWidth="1"/>
    <col min="14070" max="14070" width="18.875" style="1" customWidth="1"/>
    <col min="14071" max="14071" width="11.125" style="1" customWidth="1"/>
    <col min="14072" max="14072" width="9.375" style="1" customWidth="1"/>
    <col min="14073" max="14074" width="17.375" style="1" customWidth="1"/>
    <col min="14075" max="14075" width="1.875" style="1" customWidth="1"/>
    <col min="14076" max="14323" width="9.375" style="1"/>
    <col min="14324" max="14325" width="12.375" style="1" customWidth="1"/>
    <col min="14326" max="14326" width="18.875" style="1" customWidth="1"/>
    <col min="14327" max="14327" width="11.125" style="1" customWidth="1"/>
    <col min="14328" max="14328" width="9.375" style="1" customWidth="1"/>
    <col min="14329" max="14330" width="17.375" style="1" customWidth="1"/>
    <col min="14331" max="14331" width="1.875" style="1" customWidth="1"/>
    <col min="14332" max="14579" width="9.375" style="1"/>
    <col min="14580" max="14581" width="12.375" style="1" customWidth="1"/>
    <col min="14582" max="14582" width="18.875" style="1" customWidth="1"/>
    <col min="14583" max="14583" width="11.125" style="1" customWidth="1"/>
    <col min="14584" max="14584" width="9.375" style="1" customWidth="1"/>
    <col min="14585" max="14586" width="17.375" style="1" customWidth="1"/>
    <col min="14587" max="14587" width="1.875" style="1" customWidth="1"/>
    <col min="14588" max="14835" width="9.375" style="1"/>
    <col min="14836" max="14837" width="12.375" style="1" customWidth="1"/>
    <col min="14838" max="14838" width="18.875" style="1" customWidth="1"/>
    <col min="14839" max="14839" width="11.125" style="1" customWidth="1"/>
    <col min="14840" max="14840" width="9.375" style="1" customWidth="1"/>
    <col min="14841" max="14842" width="17.375" style="1" customWidth="1"/>
    <col min="14843" max="14843" width="1.875" style="1" customWidth="1"/>
    <col min="14844" max="15091" width="9.375" style="1"/>
    <col min="15092" max="15093" width="12.375" style="1" customWidth="1"/>
    <col min="15094" max="15094" width="18.875" style="1" customWidth="1"/>
    <col min="15095" max="15095" width="11.125" style="1" customWidth="1"/>
    <col min="15096" max="15096" width="9.375" style="1" customWidth="1"/>
    <col min="15097" max="15098" width="17.375" style="1" customWidth="1"/>
    <col min="15099" max="15099" width="1.875" style="1" customWidth="1"/>
    <col min="15100" max="15347" width="9.375" style="1"/>
    <col min="15348" max="15349" width="12.375" style="1" customWidth="1"/>
    <col min="15350" max="15350" width="18.875" style="1" customWidth="1"/>
    <col min="15351" max="15351" width="11.125" style="1" customWidth="1"/>
    <col min="15352" max="15352" width="9.375" style="1" customWidth="1"/>
    <col min="15353" max="15354" width="17.375" style="1" customWidth="1"/>
    <col min="15355" max="15355" width="1.875" style="1" customWidth="1"/>
    <col min="15356" max="15603" width="9.375" style="1"/>
    <col min="15604" max="15605" width="12.375" style="1" customWidth="1"/>
    <col min="15606" max="15606" width="18.875" style="1" customWidth="1"/>
    <col min="15607" max="15607" width="11.125" style="1" customWidth="1"/>
    <col min="15608" max="15608" width="9.375" style="1" customWidth="1"/>
    <col min="15609" max="15610" width="17.375" style="1" customWidth="1"/>
    <col min="15611" max="15611" width="1.875" style="1" customWidth="1"/>
    <col min="15612" max="15859" width="9.375" style="1"/>
    <col min="15860" max="15861" width="12.375" style="1" customWidth="1"/>
    <col min="15862" max="15862" width="18.875" style="1" customWidth="1"/>
    <col min="15863" max="15863" width="11.125" style="1" customWidth="1"/>
    <col min="15864" max="15864" width="9.375" style="1" customWidth="1"/>
    <col min="15865" max="15866" width="17.375" style="1" customWidth="1"/>
    <col min="15867" max="15867" width="1.875" style="1" customWidth="1"/>
    <col min="15868" max="16115" width="9.375" style="1"/>
    <col min="16116" max="16117" width="12.375" style="1" customWidth="1"/>
    <col min="16118" max="16118" width="18.875" style="1" customWidth="1"/>
    <col min="16119" max="16119" width="11.125" style="1" customWidth="1"/>
    <col min="16120" max="16120" width="9.375" style="1" customWidth="1"/>
    <col min="16121" max="16122" width="17.375" style="1" customWidth="1"/>
    <col min="16123" max="16123" width="1.875" style="1" customWidth="1"/>
    <col min="16124" max="16384" width="9.375" style="1"/>
  </cols>
  <sheetData>
    <row r="1" spans="2:13" x14ac:dyDescent="0.2">
      <c r="B1" s="404"/>
      <c r="C1" s="404"/>
      <c r="D1" s="404"/>
      <c r="E1" s="404"/>
      <c r="F1" s="404"/>
      <c r="G1" s="293"/>
    </row>
    <row r="2" spans="2:13" x14ac:dyDescent="0.2">
      <c r="B2" s="43" t="str">
        <f>'المركز المالي '!B1</f>
        <v>الشركة التعاونية للاستثمار العقاري</v>
      </c>
      <c r="C2" s="43"/>
      <c r="D2" s="43"/>
      <c r="F2" s="108"/>
      <c r="G2" s="43"/>
    </row>
    <row r="3" spans="2:13" x14ac:dyDescent="0.2">
      <c r="B3" s="295" t="str">
        <f>'المركز المالي '!B2</f>
        <v>شركة شخص واحد - شركة ذات مسؤولية محدودة</v>
      </c>
      <c r="C3" s="358"/>
      <c r="D3" s="358"/>
      <c r="F3" s="294"/>
      <c r="G3" s="294"/>
    </row>
    <row r="4" spans="2:13" x14ac:dyDescent="0.2">
      <c r="B4" s="404" t="str">
        <f>'13-14-15'!B4</f>
        <v>ايضاحات حول القوائم المالية للسنة المنتهية 31 ديسمبر 2024م</v>
      </c>
      <c r="C4" s="404"/>
      <c r="D4" s="404"/>
      <c r="E4" s="404"/>
      <c r="F4" s="108"/>
    </row>
    <row r="5" spans="2:13" x14ac:dyDescent="0.2">
      <c r="B5" s="18" t="s">
        <v>27</v>
      </c>
      <c r="C5" s="18"/>
      <c r="D5" s="18"/>
      <c r="E5" s="193"/>
      <c r="F5" s="67"/>
      <c r="G5" s="294"/>
    </row>
    <row r="6" spans="2:13" x14ac:dyDescent="0.2">
      <c r="B6" s="295"/>
      <c r="C6" s="358"/>
      <c r="D6" s="358"/>
      <c r="E6" s="162"/>
      <c r="F6" s="109"/>
      <c r="G6" s="294"/>
    </row>
    <row r="7" spans="2:13" x14ac:dyDescent="0.2">
      <c r="B7" s="298" t="s">
        <v>439</v>
      </c>
      <c r="C7" s="362" t="s">
        <v>1293</v>
      </c>
      <c r="D7" s="361"/>
      <c r="E7" s="300" t="s">
        <v>1253</v>
      </c>
      <c r="F7" s="109"/>
      <c r="G7" s="294"/>
    </row>
    <row r="8" spans="2:13" x14ac:dyDescent="0.2">
      <c r="B8" s="66" t="s">
        <v>466</v>
      </c>
      <c r="C8" s="120">
        <v>3893358</v>
      </c>
      <c r="D8" s="66"/>
      <c r="E8" s="120">
        <f>SUMIF(TB!L:L,B8,TB!N:N)</f>
        <v>4314856</v>
      </c>
      <c r="F8" s="109"/>
      <c r="G8" s="294"/>
    </row>
    <row r="9" spans="2:13" x14ac:dyDescent="0.2">
      <c r="B9" s="66" t="s">
        <v>68</v>
      </c>
      <c r="C9" s="120">
        <v>574363</v>
      </c>
      <c r="D9" s="66"/>
      <c r="E9" s="120">
        <f>SUMIF(TB!L:L,B9,TB!N:N)</f>
        <v>1825135</v>
      </c>
      <c r="F9" s="109"/>
      <c r="G9" s="294"/>
    </row>
    <row r="10" spans="2:13" x14ac:dyDescent="0.2">
      <c r="B10" s="66" t="s">
        <v>69</v>
      </c>
      <c r="C10" s="120">
        <v>1288541</v>
      </c>
      <c r="D10" s="66"/>
      <c r="E10" s="120">
        <f>SUMIF(TB!L:L,B10,TB!N:N)</f>
        <v>1335046</v>
      </c>
      <c r="F10" s="109"/>
      <c r="G10" s="294"/>
    </row>
    <row r="11" spans="2:13" x14ac:dyDescent="0.2">
      <c r="B11" s="66" t="s">
        <v>70</v>
      </c>
      <c r="C11" s="120">
        <v>8617472</v>
      </c>
      <c r="D11" s="66"/>
      <c r="E11" s="120">
        <v>8425594</v>
      </c>
      <c r="F11" s="109"/>
      <c r="G11" s="294"/>
      <c r="L11" s="119"/>
    </row>
    <row r="12" spans="2:13" ht="21" thickBot="1" x14ac:dyDescent="0.25">
      <c r="B12" s="294"/>
      <c r="C12" s="133">
        <f>SUM(C8:C11)</f>
        <v>14373734</v>
      </c>
      <c r="D12" s="357"/>
      <c r="E12" s="133">
        <f>SUM(E8:E11)</f>
        <v>15900631</v>
      </c>
      <c r="F12" s="294"/>
      <c r="G12" s="49"/>
    </row>
    <row r="13" spans="2:13" ht="21" thickTop="1" x14ac:dyDescent="0.2">
      <c r="B13" s="294"/>
      <c r="C13" s="135"/>
      <c r="D13" s="357"/>
      <c r="E13" s="135"/>
      <c r="F13" s="294"/>
      <c r="G13" s="49"/>
      <c r="M13" s="6"/>
    </row>
    <row r="14" spans="2:13" s="6" customFormat="1" x14ac:dyDescent="0.2">
      <c r="B14" s="298" t="s">
        <v>472</v>
      </c>
      <c r="C14" s="362" t="s">
        <v>1293</v>
      </c>
      <c r="D14" s="361"/>
      <c r="E14" s="300" t="str">
        <f>'المركز المالي '!G7</f>
        <v>31 ديسمبر 2023م</v>
      </c>
      <c r="F14" s="57"/>
      <c r="G14" s="68"/>
    </row>
    <row r="15" spans="2:13" s="6" customFormat="1" x14ac:dyDescent="0.2">
      <c r="B15" s="66" t="s">
        <v>24</v>
      </c>
      <c r="C15" s="120">
        <v>938864</v>
      </c>
      <c r="D15" s="66"/>
      <c r="E15" s="120">
        <f>SUMIF(TB!L:L,B15,TB!N:N)</f>
        <v>940064</v>
      </c>
      <c r="F15" s="99"/>
      <c r="G15" s="68"/>
    </row>
    <row r="16" spans="2:13" s="6" customFormat="1" x14ac:dyDescent="0.2">
      <c r="B16" s="66" t="s">
        <v>463</v>
      </c>
      <c r="C16" s="117">
        <v>625000</v>
      </c>
      <c r="D16" s="66"/>
      <c r="E16" s="117">
        <v>613000</v>
      </c>
      <c r="F16" s="99"/>
    </row>
    <row r="17" spans="2:13" s="6" customFormat="1" x14ac:dyDescent="0.2">
      <c r="B17" s="6" t="s">
        <v>1257</v>
      </c>
      <c r="C17" s="117">
        <v>137574</v>
      </c>
      <c r="E17" s="117">
        <f>'11-12'!F26</f>
        <v>73958</v>
      </c>
      <c r="F17" s="99"/>
      <c r="L17" s="119"/>
    </row>
    <row r="18" spans="2:13" s="6" customFormat="1" x14ac:dyDescent="0.2">
      <c r="B18" s="6" t="s">
        <v>45</v>
      </c>
      <c r="C18" s="117">
        <v>81959</v>
      </c>
      <c r="E18" s="117">
        <f>SUMIF(TB!L:L,B18,TB!N:N)</f>
        <v>77122</v>
      </c>
      <c r="F18" s="99"/>
    </row>
    <row r="19" spans="2:13" s="6" customFormat="1" x14ac:dyDescent="0.2">
      <c r="B19" s="6" t="s">
        <v>82</v>
      </c>
      <c r="C19" s="117">
        <v>140229</v>
      </c>
      <c r="E19" s="117">
        <f>SUMIF(TB!L:L,B19,TB!N:N)</f>
        <v>174702</v>
      </c>
      <c r="F19" s="99"/>
    </row>
    <row r="20" spans="2:13" s="6" customFormat="1" x14ac:dyDescent="0.2">
      <c r="B20" s="6" t="s">
        <v>547</v>
      </c>
      <c r="C20" s="117">
        <v>158897</v>
      </c>
      <c r="E20" s="117">
        <f>SUMIF(TB!L:L,B20,TB!N:N)</f>
        <v>174592</v>
      </c>
      <c r="F20" s="99"/>
    </row>
    <row r="21" spans="2:13" s="6" customFormat="1" x14ac:dyDescent="0.2">
      <c r="B21" s="6" t="s">
        <v>26</v>
      </c>
      <c r="C21" s="117">
        <v>34000</v>
      </c>
      <c r="E21" s="117">
        <f>SUMIF(TB!L:L,B21,TB!N:N)</f>
        <v>47578</v>
      </c>
      <c r="F21" s="99"/>
    </row>
    <row r="22" spans="2:13" s="6" customFormat="1" x14ac:dyDescent="0.2">
      <c r="B22" s="6" t="s">
        <v>25</v>
      </c>
      <c r="C22" s="117">
        <v>1161</v>
      </c>
      <c r="E22" s="117">
        <f>SUMIF(TB!L:L,B22,TB!N:N)</f>
        <v>17643</v>
      </c>
      <c r="F22" s="101"/>
    </row>
    <row r="23" spans="2:13" s="6" customFormat="1" x14ac:dyDescent="0.2">
      <c r="B23" s="6" t="s">
        <v>411</v>
      </c>
      <c r="C23" s="117">
        <v>47554</v>
      </c>
      <c r="E23" s="117">
        <f>SUMIF(TB!L:L,B23,TB!N:N)</f>
        <v>50927</v>
      </c>
      <c r="F23" s="101"/>
    </row>
    <row r="24" spans="2:13" s="6" customFormat="1" x14ac:dyDescent="0.2">
      <c r="B24" s="6" t="s">
        <v>72</v>
      </c>
      <c r="C24" s="117">
        <v>57586</v>
      </c>
      <c r="E24" s="117">
        <v>58697</v>
      </c>
      <c r="F24" s="101"/>
      <c r="L24" s="119"/>
    </row>
    <row r="25" spans="2:13" s="6" customFormat="1" x14ac:dyDescent="0.2">
      <c r="B25" s="6" t="s">
        <v>425</v>
      </c>
      <c r="C25" s="117">
        <v>93384</v>
      </c>
      <c r="E25" s="117">
        <f>SUMIF(TB!L:L,B25,TB!N:N)+3</f>
        <v>38989</v>
      </c>
      <c r="F25" s="101"/>
      <c r="M25" s="330"/>
    </row>
    <row r="26" spans="2:13" s="6" customFormat="1" ht="21" thickBot="1" x14ac:dyDescent="0.25">
      <c r="B26" s="298"/>
      <c r="C26" s="133">
        <f>SUM(C15:C25)</f>
        <v>2316208</v>
      </c>
      <c r="D26" s="361"/>
      <c r="E26" s="133">
        <f>SUM(E15:E25)</f>
        <v>2267272</v>
      </c>
      <c r="F26" s="104"/>
    </row>
    <row r="27" spans="2:13" s="6" customFormat="1" ht="21" thickTop="1" x14ac:dyDescent="0.2">
      <c r="B27" s="7"/>
      <c r="C27" s="138"/>
      <c r="D27" s="7"/>
      <c r="E27" s="138"/>
      <c r="F27" s="8"/>
    </row>
    <row r="28" spans="2:13" x14ac:dyDescent="0.2">
      <c r="B28" s="298" t="s">
        <v>1281</v>
      </c>
      <c r="C28" s="362" t="s">
        <v>1293</v>
      </c>
      <c r="D28" s="361"/>
      <c r="E28" s="300" t="str">
        <f>'المركز المالي '!G7</f>
        <v>31 ديسمبر 2023م</v>
      </c>
      <c r="F28" s="57"/>
      <c r="G28" s="50"/>
    </row>
    <row r="29" spans="2:13" x14ac:dyDescent="0.2">
      <c r="B29" s="58" t="s">
        <v>412</v>
      </c>
      <c r="C29" s="120">
        <v>3292990</v>
      </c>
      <c r="D29" s="58"/>
      <c r="E29" s="120">
        <f>-SUMIF(TB!L:L,B29,TB!N:N)</f>
        <v>2696259</v>
      </c>
      <c r="F29" s="99"/>
      <c r="G29" s="50"/>
    </row>
    <row r="30" spans="2:13" x14ac:dyDescent="0.2">
      <c r="B30" s="58" t="s">
        <v>1283</v>
      </c>
      <c r="C30" s="120">
        <v>0</v>
      </c>
      <c r="D30" s="58"/>
      <c r="E30" s="120">
        <v>1779498</v>
      </c>
      <c r="F30" s="99"/>
      <c r="G30" s="50"/>
    </row>
    <row r="31" spans="2:13" x14ac:dyDescent="0.2">
      <c r="B31" s="58" t="s">
        <v>408</v>
      </c>
      <c r="C31" s="120">
        <v>98800</v>
      </c>
      <c r="D31" s="58"/>
      <c r="E31" s="120">
        <f>-SUMIF(TB!L:L,B31,TB!N:N)-1779498+1580</f>
        <v>35889</v>
      </c>
      <c r="F31" s="99"/>
      <c r="G31" s="50"/>
    </row>
    <row r="32" spans="2:13" ht="21" thickBot="1" x14ac:dyDescent="0.25">
      <c r="B32" s="298"/>
      <c r="C32" s="133">
        <f>SUM(C29:C31)</f>
        <v>3391790</v>
      </c>
      <c r="D32" s="361"/>
      <c r="E32" s="133">
        <f>SUM(E29:E31)</f>
        <v>4511646</v>
      </c>
      <c r="F32" s="104"/>
    </row>
    <row r="33" spans="1:9" ht="21" thickTop="1" x14ac:dyDescent="0.2">
      <c r="B33" s="356"/>
      <c r="C33" s="361"/>
      <c r="D33" s="361"/>
      <c r="E33" s="135"/>
      <c r="F33" s="104"/>
    </row>
    <row r="34" spans="1:9" s="330" customFormat="1" ht="45" customHeight="1" x14ac:dyDescent="0.5">
      <c r="A34" s="146"/>
      <c r="B34" s="425" t="s">
        <v>1312</v>
      </c>
      <c r="C34" s="425"/>
      <c r="D34" s="425"/>
      <c r="E34" s="425"/>
      <c r="F34" s="379"/>
      <c r="G34" s="353"/>
      <c r="H34" s="353"/>
      <c r="I34" s="353"/>
    </row>
    <row r="35" spans="1:9" x14ac:dyDescent="0.2">
      <c r="A35" s="4"/>
      <c r="B35" s="4"/>
      <c r="C35" s="4"/>
      <c r="D35" s="4"/>
      <c r="E35" s="193"/>
      <c r="F35" s="4"/>
      <c r="G35" s="50"/>
    </row>
    <row r="36" spans="1:9" x14ac:dyDescent="0.2">
      <c r="B36" s="424">
        <v>21</v>
      </c>
      <c r="C36" s="424"/>
      <c r="D36" s="424"/>
      <c r="E36" s="424"/>
      <c r="F36" s="424"/>
      <c r="G36" s="50"/>
    </row>
    <row r="37" spans="1:9" x14ac:dyDescent="0.2">
      <c r="B37" s="399"/>
      <c r="C37" s="399"/>
      <c r="D37" s="399"/>
      <c r="E37" s="399"/>
      <c r="F37" s="399"/>
      <c r="G37" s="399"/>
    </row>
  </sheetData>
  <mergeCells count="5">
    <mergeCell ref="B37:G37"/>
    <mergeCell ref="B36:F36"/>
    <mergeCell ref="B1:F1"/>
    <mergeCell ref="B4:E4"/>
    <mergeCell ref="B34:E34"/>
  </mergeCells>
  <printOptions horizontalCentered="1"/>
  <pageMargins left="0.27559055118110237" right="0.69" top="0.62992125984251968" bottom="0" header="0.19685039370078741" footer="0"/>
  <pageSetup paperSize="9" scale="95" firstPageNumber="5" orientation="portrait" useFirstPageNumber="1" r:id="rId1"/>
  <headerFooter alignWithMargins="0"/>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O36"/>
  <sheetViews>
    <sheetView rightToLeft="1" topLeftCell="A10" zoomScale="90" zoomScaleNormal="90" zoomScaleSheetLayoutView="100" workbookViewId="0">
      <selection activeCell="D30" sqref="D30"/>
    </sheetView>
  </sheetViews>
  <sheetFormatPr defaultColWidth="8.75" defaultRowHeight="20.25" x14ac:dyDescent="0.5"/>
  <cols>
    <col min="1" max="1" width="2.75" style="155" customWidth="1"/>
    <col min="2" max="2" width="2.875" style="155" customWidth="1"/>
    <col min="3" max="3" width="43.125" style="155" bestFit="1" customWidth="1"/>
    <col min="4" max="4" width="20.5" style="246" customWidth="1"/>
    <col min="5" max="5" width="2.375" style="244" customWidth="1"/>
    <col min="6" max="6" width="2.75" style="155" customWidth="1"/>
    <col min="7" max="7" width="12.875" style="155" customWidth="1"/>
    <col min="8" max="8" width="38.25" style="155" bestFit="1" customWidth="1"/>
    <col min="9" max="9" width="7.75" style="155" bestFit="1" customWidth="1"/>
    <col min="10" max="10" width="11.5" style="155" customWidth="1"/>
    <col min="11" max="11" width="14" style="155" customWidth="1"/>
    <col min="12" max="12" width="1.75" style="155" customWidth="1"/>
    <col min="13" max="13" width="14" style="155" customWidth="1"/>
    <col min="14" max="14" width="2" style="155" customWidth="1"/>
    <col min="15" max="15" width="14" style="155" customWidth="1"/>
    <col min="16" max="16384" width="8.75" style="155"/>
  </cols>
  <sheetData>
    <row r="1" spans="1:15" s="212" customFormat="1" ht="18" customHeight="1" x14ac:dyDescent="0.2">
      <c r="A1" s="426" t="s">
        <v>83</v>
      </c>
      <c r="B1" s="426"/>
      <c r="C1" s="426"/>
      <c r="D1" s="426"/>
      <c r="E1" s="426"/>
      <c r="F1" s="211"/>
      <c r="G1" s="211"/>
    </row>
    <row r="2" spans="1:15" s="212" customFormat="1" ht="18" customHeight="1" x14ac:dyDescent="0.2">
      <c r="A2" s="427" t="s">
        <v>84</v>
      </c>
      <c r="B2" s="427"/>
      <c r="C2" s="427"/>
      <c r="D2" s="427"/>
      <c r="E2" s="427"/>
      <c r="F2" s="208"/>
      <c r="G2" s="209"/>
      <c r="H2" s="2" t="s">
        <v>7</v>
      </c>
      <c r="I2" s="378" t="s">
        <v>2</v>
      </c>
      <c r="J2" s="1"/>
      <c r="K2" s="40" t="s">
        <v>1324</v>
      </c>
      <c r="M2" s="40" t="s">
        <v>1326</v>
      </c>
      <c r="O2" s="40" t="s">
        <v>1325</v>
      </c>
    </row>
    <row r="3" spans="1:15" ht="15" customHeight="1" x14ac:dyDescent="0.5">
      <c r="H3" s="15" t="s">
        <v>0</v>
      </c>
      <c r="I3" s="1"/>
      <c r="J3" s="3"/>
      <c r="K3" s="183"/>
      <c r="M3" s="183"/>
      <c r="O3" s="183"/>
    </row>
    <row r="4" spans="1:15" s="214" customFormat="1" ht="15" customHeight="1" x14ac:dyDescent="0.5">
      <c r="A4" s="308"/>
      <c r="B4" s="213" t="s">
        <v>1299</v>
      </c>
      <c r="C4" s="308"/>
      <c r="D4" s="309"/>
      <c r="E4" s="310"/>
      <c r="H4" s="1" t="s">
        <v>28</v>
      </c>
      <c r="I4" s="69">
        <v>5</v>
      </c>
      <c r="J4" s="114"/>
      <c r="K4" s="78">
        <v>73918068</v>
      </c>
      <c r="M4" s="78"/>
      <c r="O4" s="78">
        <f>SUM(K4:M4)</f>
        <v>73918068</v>
      </c>
    </row>
    <row r="5" spans="1:15" s="215" customFormat="1" ht="15" customHeight="1" x14ac:dyDescent="0.2">
      <c r="A5" s="55"/>
      <c r="C5" s="311" t="s">
        <v>85</v>
      </c>
      <c r="D5" s="312"/>
      <c r="E5" s="163"/>
      <c r="H5" s="1" t="s">
        <v>79</v>
      </c>
      <c r="I5" s="69"/>
      <c r="J5" s="114"/>
      <c r="K5" s="167">
        <v>1989656</v>
      </c>
      <c r="M5" s="167"/>
      <c r="O5" s="167">
        <f t="shared" ref="O5:O7" si="0">SUM(K5:M5)</f>
        <v>1989656</v>
      </c>
    </row>
    <row r="6" spans="1:15" s="215" customFormat="1" ht="16.899999999999999" customHeight="1" x14ac:dyDescent="0.2">
      <c r="A6" s="55"/>
      <c r="B6" s="428" t="s">
        <v>86</v>
      </c>
      <c r="C6" s="429"/>
      <c r="D6" s="381" t="s">
        <v>1297</v>
      </c>
      <c r="E6" s="313"/>
      <c r="H6" s="27" t="s">
        <v>73</v>
      </c>
      <c r="I6" s="69">
        <v>6</v>
      </c>
      <c r="J6" s="113"/>
      <c r="K6" s="78">
        <v>7889430</v>
      </c>
      <c r="M6" s="78"/>
      <c r="O6" s="78">
        <f t="shared" si="0"/>
        <v>7889430</v>
      </c>
    </row>
    <row r="7" spans="1:15" s="215" customFormat="1" ht="16.899999999999999" customHeight="1" x14ac:dyDescent="0.2">
      <c r="A7" s="55"/>
      <c r="B7" s="429"/>
      <c r="C7" s="429"/>
      <c r="D7" s="382" t="s">
        <v>87</v>
      </c>
      <c r="E7" s="314"/>
      <c r="H7" s="27" t="s">
        <v>93</v>
      </c>
      <c r="I7" s="69"/>
      <c r="J7" s="113"/>
      <c r="K7" s="71">
        <v>1567400</v>
      </c>
      <c r="M7" s="71">
        <f>-K7</f>
        <v>-1567400</v>
      </c>
      <c r="O7" s="71">
        <f t="shared" si="0"/>
        <v>0</v>
      </c>
    </row>
    <row r="8" spans="1:15" s="215" customFormat="1" ht="16.899999999999999" customHeight="1" thickBot="1" x14ac:dyDescent="0.55000000000000004">
      <c r="A8" s="55"/>
      <c r="B8" s="244"/>
      <c r="C8" s="385" t="s">
        <v>1313</v>
      </c>
      <c r="D8" s="382"/>
      <c r="E8" s="314"/>
      <c r="H8" s="15" t="s">
        <v>1</v>
      </c>
      <c r="I8" s="69"/>
      <c r="J8" s="114"/>
      <c r="K8" s="81">
        <f>SUM(K4:K7)</f>
        <v>85364554</v>
      </c>
      <c r="M8" s="81">
        <f>SUM(M4:M7)</f>
        <v>-1567400</v>
      </c>
      <c r="O8" s="81">
        <f>SUM(O4:O7)</f>
        <v>83797154</v>
      </c>
    </row>
    <row r="9" spans="1:15" s="218" customFormat="1" ht="16.899999999999999" customHeight="1" thickTop="1" x14ac:dyDescent="0.2">
      <c r="A9" s="217"/>
      <c r="B9" s="383"/>
      <c r="C9" s="387" t="s">
        <v>88</v>
      </c>
      <c r="D9" s="78">
        <f>'المركز المالي '!G32</f>
        <v>100000000</v>
      </c>
      <c r="E9" s="39"/>
      <c r="H9" s="15" t="s">
        <v>8</v>
      </c>
      <c r="I9" s="69"/>
      <c r="J9" s="113"/>
      <c r="K9" s="124"/>
      <c r="M9" s="124"/>
      <c r="O9" s="124"/>
    </row>
    <row r="10" spans="1:15" s="218" customFormat="1" ht="16.899999999999999" customHeight="1" x14ac:dyDescent="0.2">
      <c r="A10" s="217"/>
      <c r="B10" s="383"/>
      <c r="C10" s="387" t="s">
        <v>89</v>
      </c>
      <c r="D10" s="78">
        <f>'المركز المالي '!G33</f>
        <v>30000000</v>
      </c>
      <c r="E10" s="39"/>
      <c r="H10" s="1" t="s">
        <v>56</v>
      </c>
      <c r="I10" s="69">
        <v>7</v>
      </c>
      <c r="J10" s="114"/>
      <c r="K10" s="78">
        <v>94971140</v>
      </c>
      <c r="M10" s="78"/>
      <c r="O10" s="78">
        <f t="shared" ref="O10:O12" si="1">SUM(K10:M10)</f>
        <v>94971140</v>
      </c>
    </row>
    <row r="11" spans="1:15" s="218" customFormat="1" ht="16.899999999999999" customHeight="1" x14ac:dyDescent="0.2">
      <c r="A11" s="217"/>
      <c r="B11" s="383"/>
      <c r="C11" s="387"/>
      <c r="D11" s="78"/>
      <c r="E11" s="39"/>
      <c r="H11" s="1" t="str">
        <f>C26</f>
        <v>مخزون قطع غيار (يتطلب تنسيب)</v>
      </c>
      <c r="I11" s="69"/>
      <c r="J11" s="114"/>
      <c r="K11" s="78">
        <v>0</v>
      </c>
      <c r="M11" s="78">
        <f>-M7</f>
        <v>1567400</v>
      </c>
      <c r="O11" s="78">
        <f t="shared" si="1"/>
        <v>1567400</v>
      </c>
    </row>
    <row r="12" spans="1:15" s="218" customFormat="1" ht="16.899999999999999" customHeight="1" x14ac:dyDescent="0.2">
      <c r="A12" s="217"/>
      <c r="B12" s="383"/>
      <c r="C12" s="387" t="s">
        <v>1314</v>
      </c>
      <c r="D12" s="78">
        <f>'قائمة الدخل '!E15</f>
        <v>29319203</v>
      </c>
      <c r="E12" s="39"/>
      <c r="H12" s="1" t="s">
        <v>57</v>
      </c>
      <c r="I12" s="69">
        <v>8</v>
      </c>
      <c r="J12" s="113"/>
      <c r="K12" s="71">
        <v>506818</v>
      </c>
      <c r="M12" s="71"/>
      <c r="O12" s="71">
        <f t="shared" si="1"/>
        <v>506818</v>
      </c>
    </row>
    <row r="13" spans="1:15" s="218" customFormat="1" ht="40.5" x14ac:dyDescent="0.2">
      <c r="A13" s="217"/>
      <c r="B13" s="383"/>
      <c r="C13" s="388" t="s">
        <v>1315</v>
      </c>
      <c r="D13" s="78">
        <v>0</v>
      </c>
      <c r="E13" s="39"/>
      <c r="H13" s="15" t="s">
        <v>9</v>
      </c>
      <c r="I13" s="113"/>
      <c r="J13" s="113"/>
      <c r="K13" s="83">
        <f>SUM(K10:K12)</f>
        <v>95477958</v>
      </c>
      <c r="M13" s="83">
        <f>SUM(M10:M12)</f>
        <v>1567400</v>
      </c>
      <c r="O13" s="83">
        <f>SUM(K13:M13)</f>
        <v>97045358</v>
      </c>
    </row>
    <row r="14" spans="1:15" s="218" customFormat="1" ht="21" thickBot="1" x14ac:dyDescent="0.25">
      <c r="A14" s="217"/>
      <c r="B14" s="383"/>
      <c r="C14" s="388" t="s">
        <v>1318</v>
      </c>
      <c r="D14" s="78">
        <v>0</v>
      </c>
      <c r="E14" s="39"/>
      <c r="H14" s="15" t="s">
        <v>10</v>
      </c>
      <c r="I14" s="113"/>
      <c r="J14" s="3"/>
      <c r="K14" s="81">
        <f>K13+K8</f>
        <v>180842512</v>
      </c>
      <c r="M14" s="81">
        <f>M13+M8</f>
        <v>0</v>
      </c>
      <c r="O14" s="81">
        <f>SUM(K14:M14)</f>
        <v>180842512</v>
      </c>
    </row>
    <row r="15" spans="1:15" s="218" customFormat="1" ht="61.5" thickTop="1" x14ac:dyDescent="0.2">
      <c r="A15" s="217"/>
      <c r="B15" s="383"/>
      <c r="C15" s="388" t="s">
        <v>1319</v>
      </c>
      <c r="D15" s="78">
        <v>0</v>
      </c>
      <c r="E15" s="39"/>
      <c r="H15" s="2" t="s">
        <v>11</v>
      </c>
      <c r="I15" s="113"/>
      <c r="J15" s="3"/>
      <c r="K15" s="124"/>
      <c r="M15" s="124"/>
      <c r="O15" s="124"/>
    </row>
    <row r="16" spans="1:15" s="218" customFormat="1" ht="21" thickBot="1" x14ac:dyDescent="0.25">
      <c r="A16" s="217"/>
      <c r="B16" s="383"/>
      <c r="C16" s="380" t="s">
        <v>1316</v>
      </c>
      <c r="D16" s="386">
        <f>SUM(D9:D13)</f>
        <v>159319203</v>
      </c>
      <c r="E16" s="39"/>
      <c r="H16" s="15" t="s">
        <v>12</v>
      </c>
      <c r="I16" s="114"/>
      <c r="J16" s="25"/>
      <c r="K16" s="124"/>
      <c r="M16" s="124"/>
      <c r="O16" s="124"/>
    </row>
    <row r="17" spans="1:15" s="218" customFormat="1" x14ac:dyDescent="0.2">
      <c r="A17" s="217"/>
      <c r="B17" s="383"/>
      <c r="C17" s="380"/>
      <c r="D17" s="78"/>
      <c r="E17" s="39"/>
      <c r="H17" s="35" t="s">
        <v>98</v>
      </c>
      <c r="I17" s="69"/>
      <c r="J17" s="25"/>
      <c r="K17" s="167">
        <v>329073</v>
      </c>
      <c r="M17" s="167"/>
      <c r="O17" s="167">
        <f t="shared" ref="O17:O20" si="2">SUM(K17:M17)</f>
        <v>329073</v>
      </c>
    </row>
    <row r="18" spans="1:15" s="218" customFormat="1" x14ac:dyDescent="0.5">
      <c r="A18" s="217"/>
      <c r="B18" s="383"/>
      <c r="C18" s="385" t="s">
        <v>1317</v>
      </c>
      <c r="D18" s="78"/>
      <c r="E18" s="39"/>
      <c r="H18" s="35" t="s">
        <v>58</v>
      </c>
      <c r="I18" s="69">
        <v>9</v>
      </c>
      <c r="J18" s="25"/>
      <c r="K18" s="78">
        <v>18044215</v>
      </c>
      <c r="M18" s="78"/>
      <c r="O18" s="78">
        <f t="shared" si="2"/>
        <v>18044215</v>
      </c>
    </row>
    <row r="19" spans="1:15" s="218" customFormat="1" ht="16.899999999999999" customHeight="1" x14ac:dyDescent="0.2">
      <c r="A19" s="217"/>
      <c r="B19" s="383"/>
      <c r="C19" s="387" t="s">
        <v>90</v>
      </c>
      <c r="D19" s="78">
        <f>'11-12'!D28</f>
        <v>625898</v>
      </c>
      <c r="E19" s="39"/>
      <c r="H19" s="1" t="s">
        <v>81</v>
      </c>
      <c r="I19" s="69">
        <v>10</v>
      </c>
      <c r="J19" s="69"/>
      <c r="K19" s="78">
        <v>2524123</v>
      </c>
      <c r="M19" s="78"/>
      <c r="O19" s="78">
        <f t="shared" si="2"/>
        <v>2524123</v>
      </c>
    </row>
    <row r="20" spans="1:15" s="218" customFormat="1" ht="16.899999999999999" customHeight="1" x14ac:dyDescent="0.2">
      <c r="A20" s="217"/>
      <c r="B20" s="383"/>
      <c r="C20" s="387" t="s">
        <v>91</v>
      </c>
      <c r="D20" s="389"/>
      <c r="E20" s="39"/>
      <c r="G20" s="284"/>
      <c r="H20" s="1" t="s">
        <v>112</v>
      </c>
      <c r="I20" s="69">
        <v>11</v>
      </c>
      <c r="J20" s="69"/>
      <c r="K20" s="78">
        <v>1680892</v>
      </c>
      <c r="M20" s="78">
        <f>-K20</f>
        <v>-1680892</v>
      </c>
      <c r="O20" s="78">
        <f t="shared" si="2"/>
        <v>0</v>
      </c>
    </row>
    <row r="21" spans="1:15" s="218" customFormat="1" ht="16.899999999999999" customHeight="1" thickBot="1" x14ac:dyDescent="0.25">
      <c r="A21" s="217"/>
      <c r="B21" s="383"/>
      <c r="C21" s="387" t="s">
        <v>1323</v>
      </c>
      <c r="D21" s="78">
        <f>K36</f>
        <v>383702.60800987732</v>
      </c>
      <c r="E21" s="39"/>
      <c r="H21" s="15" t="s">
        <v>13</v>
      </c>
      <c r="I21" s="114"/>
      <c r="J21" s="25"/>
      <c r="K21" s="150">
        <f>SUM(K17:K20)</f>
        <v>22578303</v>
      </c>
      <c r="M21" s="150">
        <f>SUM(M17:M20)</f>
        <v>-1680892</v>
      </c>
      <c r="O21" s="150">
        <f>SUM(O17:O20)</f>
        <v>20897411</v>
      </c>
    </row>
    <row r="22" spans="1:15" s="215" customFormat="1" ht="16.899999999999999" customHeight="1" thickTop="1" thickBot="1" x14ac:dyDescent="0.25">
      <c r="A22" s="55"/>
      <c r="B22" s="384"/>
      <c r="C22" s="315" t="s">
        <v>1330</v>
      </c>
      <c r="D22" s="386">
        <f>SUM(D19:D21)</f>
        <v>1009600.6080098774</v>
      </c>
      <c r="E22" s="39"/>
      <c r="H22" s="15"/>
      <c r="I22" s="114"/>
      <c r="J22" s="25"/>
      <c r="K22" s="84"/>
      <c r="M22" s="84"/>
      <c r="O22" s="84"/>
    </row>
    <row r="23" spans="1:15" s="215" customFormat="1" ht="16.899999999999999" customHeight="1" x14ac:dyDescent="0.2">
      <c r="A23" s="55"/>
      <c r="B23" s="384"/>
      <c r="C23" s="316"/>
      <c r="D23" s="78"/>
      <c r="E23" s="39"/>
      <c r="H23" s="15" t="s">
        <v>14</v>
      </c>
      <c r="I23" s="114"/>
      <c r="J23" s="25"/>
      <c r="K23" s="83"/>
      <c r="M23" s="83"/>
      <c r="O23" s="83"/>
    </row>
    <row r="24" spans="1:15" s="215" customFormat="1" ht="16.899999999999999" customHeight="1" x14ac:dyDescent="0.2">
      <c r="A24" s="55"/>
      <c r="B24" s="384"/>
      <c r="C24" s="316" t="s">
        <v>1320</v>
      </c>
      <c r="D24" s="78"/>
      <c r="E24" s="39"/>
      <c r="H24" s="1" t="s">
        <v>59</v>
      </c>
      <c r="I24" s="69">
        <v>12</v>
      </c>
      <c r="J24" s="25"/>
      <c r="K24" s="159">
        <v>625898</v>
      </c>
      <c r="M24" s="159"/>
      <c r="O24" s="159">
        <f t="shared" ref="O24" si="3">SUM(K24:M24)</f>
        <v>625898</v>
      </c>
    </row>
    <row r="25" spans="1:15" s="215" customFormat="1" ht="16.899999999999999" customHeight="1" x14ac:dyDescent="0.2">
      <c r="A25" s="55"/>
      <c r="B25" s="384"/>
      <c r="C25" s="384" t="s">
        <v>92</v>
      </c>
      <c r="D25" s="78">
        <f>-'المركز المالي '!E17</f>
        <v>-95477958</v>
      </c>
      <c r="E25" s="317"/>
      <c r="H25" s="15" t="s">
        <v>15</v>
      </c>
      <c r="I25" s="69"/>
      <c r="J25" s="25"/>
      <c r="K25" s="160">
        <f>SUM(K24)</f>
        <v>625898</v>
      </c>
      <c r="M25" s="160">
        <f>SUM(M24)</f>
        <v>0</v>
      </c>
      <c r="O25" s="160">
        <f>SUM(O24)</f>
        <v>625898</v>
      </c>
    </row>
    <row r="26" spans="1:15" s="215" customFormat="1" ht="16.899999999999999" customHeight="1" thickBot="1" x14ac:dyDescent="0.25">
      <c r="A26" s="55"/>
      <c r="B26" s="384"/>
      <c r="C26" s="387" t="s">
        <v>1321</v>
      </c>
      <c r="D26" s="78">
        <f>-'المركز المالي '!E12</f>
        <v>-1567400</v>
      </c>
      <c r="E26" s="317"/>
      <c r="H26" s="15" t="s">
        <v>16</v>
      </c>
      <c r="I26" s="69"/>
      <c r="J26" s="25"/>
      <c r="K26" s="150">
        <f>K25+K21</f>
        <v>23204201</v>
      </c>
      <c r="M26" s="150">
        <f>M25+M21</f>
        <v>-1680892</v>
      </c>
      <c r="O26" s="150">
        <f>O25+O21</f>
        <v>21523309</v>
      </c>
    </row>
    <row r="27" spans="1:15" s="215" customFormat="1" ht="16.899999999999999" customHeight="1" thickTop="1" x14ac:dyDescent="0.2">
      <c r="A27" s="55"/>
      <c r="B27" s="384"/>
      <c r="C27" s="315"/>
      <c r="D27" s="78"/>
      <c r="E27" s="317"/>
      <c r="H27" s="2" t="s">
        <v>17</v>
      </c>
      <c r="I27" s="69"/>
      <c r="J27" s="25"/>
      <c r="K27" s="78"/>
      <c r="M27" s="78"/>
      <c r="O27" s="78"/>
    </row>
    <row r="28" spans="1:15" s="215" customFormat="1" ht="16.899999999999999" customHeight="1" thickBot="1" x14ac:dyDescent="0.25">
      <c r="A28" s="55"/>
      <c r="B28" s="384"/>
      <c r="C28" s="315" t="s">
        <v>1322</v>
      </c>
      <c r="D28" s="386">
        <f>SUM(D25:D27)</f>
        <v>-97045358</v>
      </c>
      <c r="E28" s="317"/>
      <c r="H28" s="1" t="s">
        <v>4</v>
      </c>
      <c r="I28" s="69">
        <v>13</v>
      </c>
      <c r="J28" s="25"/>
      <c r="K28" s="78">
        <v>100000000</v>
      </c>
      <c r="M28" s="78"/>
      <c r="O28" s="78">
        <f t="shared" ref="O28:O30" si="4">SUM(K28:M28)</f>
        <v>100000000</v>
      </c>
    </row>
    <row r="29" spans="1:15" s="215" customFormat="1" ht="16.899999999999999" customHeight="1" x14ac:dyDescent="0.2">
      <c r="A29" s="55"/>
      <c r="B29" s="384"/>
      <c r="C29" s="315"/>
      <c r="D29" s="78"/>
      <c r="E29" s="317"/>
      <c r="H29" s="1" t="s">
        <v>407</v>
      </c>
      <c r="I29" s="69">
        <v>14</v>
      </c>
      <c r="J29" s="25"/>
      <c r="K29" s="78">
        <v>30000000</v>
      </c>
      <c r="M29" s="78"/>
      <c r="O29" s="78">
        <f t="shared" si="4"/>
        <v>30000000</v>
      </c>
    </row>
    <row r="30" spans="1:15" s="215" customFormat="1" ht="16.899999999999999" customHeight="1" x14ac:dyDescent="0.2">
      <c r="A30" s="55"/>
      <c r="B30" s="315"/>
      <c r="C30" s="216" t="s">
        <v>1300</v>
      </c>
      <c r="D30" s="78">
        <f>D28+D22+D16</f>
        <v>63283445.608009875</v>
      </c>
      <c r="E30" s="39"/>
      <c r="H30" s="1" t="s">
        <v>6</v>
      </c>
      <c r="I30" s="69"/>
      <c r="J30" s="25"/>
      <c r="K30" s="159">
        <v>27638311</v>
      </c>
      <c r="M30" s="159">
        <f>-M20</f>
        <v>1680892</v>
      </c>
      <c r="O30" s="159">
        <f t="shared" si="4"/>
        <v>29319203</v>
      </c>
    </row>
    <row r="31" spans="1:15" s="215" customFormat="1" ht="22.15" customHeight="1" x14ac:dyDescent="0.2">
      <c r="A31" s="55"/>
      <c r="B31" s="221"/>
      <c r="C31" s="216" t="s">
        <v>1148</v>
      </c>
      <c r="D31" s="78">
        <f>ROUND(D30*2.5%*365/354,0)</f>
        <v>1631247</v>
      </c>
      <c r="E31" s="39"/>
      <c r="G31" s="220"/>
      <c r="H31" s="15" t="s">
        <v>18</v>
      </c>
      <c r="I31" s="25"/>
      <c r="J31" s="25"/>
      <c r="K31" s="151">
        <f>SUM(K28:K30)</f>
        <v>157638311</v>
      </c>
      <c r="M31" s="151">
        <f>SUM(M28:M30)</f>
        <v>1680892</v>
      </c>
      <c r="O31" s="151">
        <f>SUM(O28:O30)</f>
        <v>159319203</v>
      </c>
    </row>
    <row r="32" spans="1:15" s="215" customFormat="1" ht="16.899999999999999" customHeight="1" thickBot="1" x14ac:dyDescent="0.25">
      <c r="A32" s="55"/>
      <c r="B32" s="221"/>
      <c r="C32" s="216"/>
      <c r="D32" s="245"/>
      <c r="E32" s="39"/>
      <c r="H32" s="15" t="s">
        <v>19</v>
      </c>
      <c r="I32" s="25"/>
      <c r="J32" s="25"/>
      <c r="K32" s="89">
        <f>K31+K26</f>
        <v>180842512</v>
      </c>
      <c r="M32" s="89">
        <f>M31+M26</f>
        <v>0</v>
      </c>
      <c r="O32" s="89">
        <f>O31+O26</f>
        <v>180842512</v>
      </c>
    </row>
    <row r="33" spans="1:15" s="215" customFormat="1" ht="16.899999999999999" customHeight="1" thickTop="1" x14ac:dyDescent="0.2">
      <c r="A33" s="55"/>
      <c r="B33" s="221"/>
      <c r="C33" s="210"/>
      <c r="D33" s="245"/>
      <c r="E33" s="39"/>
    </row>
    <row r="34" spans="1:15" x14ac:dyDescent="0.5">
      <c r="C34" s="219"/>
      <c r="H34" s="391" t="str">
        <f>C21</f>
        <v>تنسيب الالتزامات المتداولة  في حدود الأصل المتداول المحسوم</v>
      </c>
      <c r="K34" s="390">
        <f>K32-K14</f>
        <v>0</v>
      </c>
      <c r="M34" s="390">
        <f>M32-M14</f>
        <v>0</v>
      </c>
      <c r="O34" s="390">
        <f>O32-O14</f>
        <v>0</v>
      </c>
    </row>
    <row r="35" spans="1:15" ht="81" x14ac:dyDescent="0.5">
      <c r="I35" s="392" t="s">
        <v>1329</v>
      </c>
      <c r="J35" s="392" t="s">
        <v>1327</v>
      </c>
      <c r="K35" s="392" t="s">
        <v>1328</v>
      </c>
    </row>
    <row r="36" spans="1:15" x14ac:dyDescent="0.5">
      <c r="H36" s="155" t="str">
        <f>C26</f>
        <v>مخزون قطع غيار (يتطلب تنسيب)</v>
      </c>
      <c r="I36" s="390">
        <f>-D26</f>
        <v>1567400</v>
      </c>
      <c r="J36" s="393">
        <f>I36/K8</f>
        <v>1.8361250970748352E-2</v>
      </c>
      <c r="K36" s="390">
        <f>J36*O21</f>
        <v>383702.60800987732</v>
      </c>
    </row>
  </sheetData>
  <mergeCells count="3">
    <mergeCell ref="A1:E1"/>
    <mergeCell ref="A2:E2"/>
    <mergeCell ref="B6:C7"/>
  </mergeCells>
  <pageMargins left="0.70866141732283472" right="0.70866141732283472" top="0.74803149606299213" bottom="0.74803149606299213" header="0.31496062992125984" footer="0.31496062992125984"/>
  <pageSetup paperSize="9" scale="110" orientation="portrait" r:id="rId1"/>
  <colBreaks count="1" manualBreakCount="1">
    <brk id="5"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B13"/>
  <sheetViews>
    <sheetView rightToLeft="1" zoomScale="90" zoomScaleNormal="90" workbookViewId="0">
      <selection activeCell="B2" sqref="B2"/>
    </sheetView>
  </sheetViews>
  <sheetFormatPr defaultColWidth="8.75" defaultRowHeight="20.25" x14ac:dyDescent="0.5"/>
  <cols>
    <col min="1" max="1" width="8.75" style="307"/>
    <col min="2" max="2" width="61.75" style="307" customWidth="1"/>
    <col min="3" max="16384" width="8.75" style="307"/>
  </cols>
  <sheetData>
    <row r="2" spans="2:2" x14ac:dyDescent="0.5">
      <c r="B2" s="307" t="s">
        <v>1273</v>
      </c>
    </row>
    <row r="4" spans="2:2" x14ac:dyDescent="0.5">
      <c r="B4" s="307" t="s">
        <v>1266</v>
      </c>
    </row>
    <row r="5" spans="2:2" x14ac:dyDescent="0.5">
      <c r="B5" s="307" t="s">
        <v>1265</v>
      </c>
    </row>
    <row r="7" spans="2:2" x14ac:dyDescent="0.5">
      <c r="B7" s="307" t="s">
        <v>1267</v>
      </c>
    </row>
    <row r="8" spans="2:2" x14ac:dyDescent="0.5">
      <c r="B8" s="307" t="s">
        <v>1268</v>
      </c>
    </row>
    <row r="11" spans="2:2" x14ac:dyDescent="0.5">
      <c r="B11" s="307" t="s">
        <v>1278</v>
      </c>
    </row>
    <row r="13" spans="2:2" x14ac:dyDescent="0.5">
      <c r="B13" s="307" t="s">
        <v>1274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249977111117893"/>
  </sheetPr>
  <dimension ref="B1:N47"/>
  <sheetViews>
    <sheetView rightToLeft="1" zoomScale="90" zoomScaleNormal="90" zoomScaleSheetLayoutView="100" zoomScalePageLayoutView="130" workbookViewId="0">
      <selection activeCell="J24" sqref="J24"/>
    </sheetView>
  </sheetViews>
  <sheetFormatPr defaultColWidth="9.375" defaultRowHeight="26.25" customHeight="1" x14ac:dyDescent="0.2"/>
  <cols>
    <col min="1" max="1" width="4.5" style="1" customWidth="1"/>
    <col min="2" max="2" width="36.375" style="1" customWidth="1"/>
    <col min="3" max="3" width="2.375" style="1" customWidth="1"/>
    <col min="4" max="4" width="15.625" style="265" customWidth="1"/>
    <col min="5" max="5" width="3.125" style="9" customWidth="1"/>
    <col min="6" max="6" width="13.625" style="9" customWidth="1"/>
    <col min="7" max="7" width="0.375" style="1" customWidth="1"/>
    <col min="8" max="8" width="3" style="1" customWidth="1"/>
    <col min="9" max="9" width="13.125" style="267" customWidth="1"/>
    <col min="10" max="10" width="16.75" style="1" customWidth="1"/>
    <col min="11" max="13" width="9.375" style="1"/>
    <col min="14" max="14" width="12.5" style="1" customWidth="1"/>
    <col min="15" max="249" width="9.375" style="1"/>
    <col min="250" max="250" width="12.375" style="1" customWidth="1"/>
    <col min="251" max="251" width="31.875" style="1" customWidth="1"/>
    <col min="252" max="252" width="5" style="1" customWidth="1"/>
    <col min="253" max="253" width="1.875" style="1" customWidth="1"/>
    <col min="254" max="254" width="7.375" style="1" customWidth="1"/>
    <col min="255" max="255" width="2.375" style="1" customWidth="1"/>
    <col min="256" max="256" width="23" style="1" bestFit="1" customWidth="1"/>
    <col min="257" max="257" width="1.375" style="1" customWidth="1"/>
    <col min="258" max="258" width="23" style="1" bestFit="1" customWidth="1"/>
    <col min="259" max="259" width="1.375" style="1" customWidth="1"/>
    <col min="260" max="260" width="19.375" style="1" customWidth="1"/>
    <col min="261" max="261" width="29.375" style="1" customWidth="1"/>
    <col min="262" max="505" width="9.375" style="1"/>
    <col min="506" max="506" width="12.375" style="1" customWidth="1"/>
    <col min="507" max="507" width="31.875" style="1" customWidth="1"/>
    <col min="508" max="508" width="5" style="1" customWidth="1"/>
    <col min="509" max="509" width="1.875" style="1" customWidth="1"/>
    <col min="510" max="510" width="7.375" style="1" customWidth="1"/>
    <col min="511" max="511" width="2.375" style="1" customWidth="1"/>
    <col min="512" max="512" width="23" style="1" bestFit="1" customWidth="1"/>
    <col min="513" max="513" width="1.375" style="1" customWidth="1"/>
    <col min="514" max="514" width="23" style="1" bestFit="1" customWidth="1"/>
    <col min="515" max="515" width="1.375" style="1" customWidth="1"/>
    <col min="516" max="516" width="19.375" style="1" customWidth="1"/>
    <col min="517" max="517" width="29.375" style="1" customWidth="1"/>
    <col min="518" max="761" width="9.375" style="1"/>
    <col min="762" max="762" width="12.375" style="1" customWidth="1"/>
    <col min="763" max="763" width="31.875" style="1" customWidth="1"/>
    <col min="764" max="764" width="5" style="1" customWidth="1"/>
    <col min="765" max="765" width="1.875" style="1" customWidth="1"/>
    <col min="766" max="766" width="7.375" style="1" customWidth="1"/>
    <col min="767" max="767" width="2.375" style="1" customWidth="1"/>
    <col min="768" max="768" width="23" style="1" bestFit="1" customWidth="1"/>
    <col min="769" max="769" width="1.375" style="1" customWidth="1"/>
    <col min="770" max="770" width="23" style="1" bestFit="1" customWidth="1"/>
    <col min="771" max="771" width="1.375" style="1" customWidth="1"/>
    <col min="772" max="772" width="19.375" style="1" customWidth="1"/>
    <col min="773" max="773" width="29.375" style="1" customWidth="1"/>
    <col min="774" max="1017" width="9.375" style="1"/>
    <col min="1018" max="1018" width="12.375" style="1" customWidth="1"/>
    <col min="1019" max="1019" width="31.875" style="1" customWidth="1"/>
    <col min="1020" max="1020" width="5" style="1" customWidth="1"/>
    <col min="1021" max="1021" width="1.875" style="1" customWidth="1"/>
    <col min="1022" max="1022" width="7.375" style="1" customWidth="1"/>
    <col min="1023" max="1023" width="2.375" style="1" customWidth="1"/>
    <col min="1024" max="1024" width="23" style="1" bestFit="1" customWidth="1"/>
    <col min="1025" max="1025" width="1.375" style="1" customWidth="1"/>
    <col min="1026" max="1026" width="23" style="1" bestFit="1" customWidth="1"/>
    <col min="1027" max="1027" width="1.375" style="1" customWidth="1"/>
    <col min="1028" max="1028" width="19.375" style="1" customWidth="1"/>
    <col min="1029" max="1029" width="29.375" style="1" customWidth="1"/>
    <col min="1030" max="1273" width="9.375" style="1"/>
    <col min="1274" max="1274" width="12.375" style="1" customWidth="1"/>
    <col min="1275" max="1275" width="31.875" style="1" customWidth="1"/>
    <col min="1276" max="1276" width="5" style="1" customWidth="1"/>
    <col min="1277" max="1277" width="1.875" style="1" customWidth="1"/>
    <col min="1278" max="1278" width="7.375" style="1" customWidth="1"/>
    <col min="1279" max="1279" width="2.375" style="1" customWidth="1"/>
    <col min="1280" max="1280" width="23" style="1" bestFit="1" customWidth="1"/>
    <col min="1281" max="1281" width="1.375" style="1" customWidth="1"/>
    <col min="1282" max="1282" width="23" style="1" bestFit="1" customWidth="1"/>
    <col min="1283" max="1283" width="1.375" style="1" customWidth="1"/>
    <col min="1284" max="1284" width="19.375" style="1" customWidth="1"/>
    <col min="1285" max="1285" width="29.375" style="1" customWidth="1"/>
    <col min="1286" max="1529" width="9.375" style="1"/>
    <col min="1530" max="1530" width="12.375" style="1" customWidth="1"/>
    <col min="1531" max="1531" width="31.875" style="1" customWidth="1"/>
    <col min="1532" max="1532" width="5" style="1" customWidth="1"/>
    <col min="1533" max="1533" width="1.875" style="1" customWidth="1"/>
    <col min="1534" max="1534" width="7.375" style="1" customWidth="1"/>
    <col min="1535" max="1535" width="2.375" style="1" customWidth="1"/>
    <col min="1536" max="1536" width="23" style="1" bestFit="1" customWidth="1"/>
    <col min="1537" max="1537" width="1.375" style="1" customWidth="1"/>
    <col min="1538" max="1538" width="23" style="1" bestFit="1" customWidth="1"/>
    <col min="1539" max="1539" width="1.375" style="1" customWidth="1"/>
    <col min="1540" max="1540" width="19.375" style="1" customWidth="1"/>
    <col min="1541" max="1541" width="29.375" style="1" customWidth="1"/>
    <col min="1542" max="1785" width="9.375" style="1"/>
    <col min="1786" max="1786" width="12.375" style="1" customWidth="1"/>
    <col min="1787" max="1787" width="31.875" style="1" customWidth="1"/>
    <col min="1788" max="1788" width="5" style="1" customWidth="1"/>
    <col min="1789" max="1789" width="1.875" style="1" customWidth="1"/>
    <col min="1790" max="1790" width="7.375" style="1" customWidth="1"/>
    <col min="1791" max="1791" width="2.375" style="1" customWidth="1"/>
    <col min="1792" max="1792" width="23" style="1" bestFit="1" customWidth="1"/>
    <col min="1793" max="1793" width="1.375" style="1" customWidth="1"/>
    <col min="1794" max="1794" width="23" style="1" bestFit="1" customWidth="1"/>
    <col min="1795" max="1795" width="1.375" style="1" customWidth="1"/>
    <col min="1796" max="1796" width="19.375" style="1" customWidth="1"/>
    <col min="1797" max="1797" width="29.375" style="1" customWidth="1"/>
    <col min="1798" max="2041" width="9.375" style="1"/>
    <col min="2042" max="2042" width="12.375" style="1" customWidth="1"/>
    <col min="2043" max="2043" width="31.875" style="1" customWidth="1"/>
    <col min="2044" max="2044" width="5" style="1" customWidth="1"/>
    <col min="2045" max="2045" width="1.875" style="1" customWidth="1"/>
    <col min="2046" max="2046" width="7.375" style="1" customWidth="1"/>
    <col min="2047" max="2047" width="2.375" style="1" customWidth="1"/>
    <col min="2048" max="2048" width="23" style="1" bestFit="1" customWidth="1"/>
    <col min="2049" max="2049" width="1.375" style="1" customWidth="1"/>
    <col min="2050" max="2050" width="23" style="1" bestFit="1" customWidth="1"/>
    <col min="2051" max="2051" width="1.375" style="1" customWidth="1"/>
    <col min="2052" max="2052" width="19.375" style="1" customWidth="1"/>
    <col min="2053" max="2053" width="29.375" style="1" customWidth="1"/>
    <col min="2054" max="2297" width="9.375" style="1"/>
    <col min="2298" max="2298" width="12.375" style="1" customWidth="1"/>
    <col min="2299" max="2299" width="31.875" style="1" customWidth="1"/>
    <col min="2300" max="2300" width="5" style="1" customWidth="1"/>
    <col min="2301" max="2301" width="1.875" style="1" customWidth="1"/>
    <col min="2302" max="2302" width="7.375" style="1" customWidth="1"/>
    <col min="2303" max="2303" width="2.375" style="1" customWidth="1"/>
    <col min="2304" max="2304" width="23" style="1" bestFit="1" customWidth="1"/>
    <col min="2305" max="2305" width="1.375" style="1" customWidth="1"/>
    <col min="2306" max="2306" width="23" style="1" bestFit="1" customWidth="1"/>
    <col min="2307" max="2307" width="1.375" style="1" customWidth="1"/>
    <col min="2308" max="2308" width="19.375" style="1" customWidth="1"/>
    <col min="2309" max="2309" width="29.375" style="1" customWidth="1"/>
    <col min="2310" max="2553" width="9.375" style="1"/>
    <col min="2554" max="2554" width="12.375" style="1" customWidth="1"/>
    <col min="2555" max="2555" width="31.875" style="1" customWidth="1"/>
    <col min="2556" max="2556" width="5" style="1" customWidth="1"/>
    <col min="2557" max="2557" width="1.875" style="1" customWidth="1"/>
    <col min="2558" max="2558" width="7.375" style="1" customWidth="1"/>
    <col min="2559" max="2559" width="2.375" style="1" customWidth="1"/>
    <col min="2560" max="2560" width="23" style="1" bestFit="1" customWidth="1"/>
    <col min="2561" max="2561" width="1.375" style="1" customWidth="1"/>
    <col min="2562" max="2562" width="23" style="1" bestFit="1" customWidth="1"/>
    <col min="2563" max="2563" width="1.375" style="1" customWidth="1"/>
    <col min="2564" max="2564" width="19.375" style="1" customWidth="1"/>
    <col min="2565" max="2565" width="29.375" style="1" customWidth="1"/>
    <col min="2566" max="2809" width="9.375" style="1"/>
    <col min="2810" max="2810" width="12.375" style="1" customWidth="1"/>
    <col min="2811" max="2811" width="31.875" style="1" customWidth="1"/>
    <col min="2812" max="2812" width="5" style="1" customWidth="1"/>
    <col min="2813" max="2813" width="1.875" style="1" customWidth="1"/>
    <col min="2814" max="2814" width="7.375" style="1" customWidth="1"/>
    <col min="2815" max="2815" width="2.375" style="1" customWidth="1"/>
    <col min="2816" max="2816" width="23" style="1" bestFit="1" customWidth="1"/>
    <col min="2817" max="2817" width="1.375" style="1" customWidth="1"/>
    <col min="2818" max="2818" width="23" style="1" bestFit="1" customWidth="1"/>
    <col min="2819" max="2819" width="1.375" style="1" customWidth="1"/>
    <col min="2820" max="2820" width="19.375" style="1" customWidth="1"/>
    <col min="2821" max="2821" width="29.375" style="1" customWidth="1"/>
    <col min="2822" max="3065" width="9.375" style="1"/>
    <col min="3066" max="3066" width="12.375" style="1" customWidth="1"/>
    <col min="3067" max="3067" width="31.875" style="1" customWidth="1"/>
    <col min="3068" max="3068" width="5" style="1" customWidth="1"/>
    <col min="3069" max="3069" width="1.875" style="1" customWidth="1"/>
    <col min="3070" max="3070" width="7.375" style="1" customWidth="1"/>
    <col min="3071" max="3071" width="2.375" style="1" customWidth="1"/>
    <col min="3072" max="3072" width="23" style="1" bestFit="1" customWidth="1"/>
    <col min="3073" max="3073" width="1.375" style="1" customWidth="1"/>
    <col min="3074" max="3074" width="23" style="1" bestFit="1" customWidth="1"/>
    <col min="3075" max="3075" width="1.375" style="1" customWidth="1"/>
    <col min="3076" max="3076" width="19.375" style="1" customWidth="1"/>
    <col min="3077" max="3077" width="29.375" style="1" customWidth="1"/>
    <col min="3078" max="3321" width="9.375" style="1"/>
    <col min="3322" max="3322" width="12.375" style="1" customWidth="1"/>
    <col min="3323" max="3323" width="31.875" style="1" customWidth="1"/>
    <col min="3324" max="3324" width="5" style="1" customWidth="1"/>
    <col min="3325" max="3325" width="1.875" style="1" customWidth="1"/>
    <col min="3326" max="3326" width="7.375" style="1" customWidth="1"/>
    <col min="3327" max="3327" width="2.375" style="1" customWidth="1"/>
    <col min="3328" max="3328" width="23" style="1" bestFit="1" customWidth="1"/>
    <col min="3329" max="3329" width="1.375" style="1" customWidth="1"/>
    <col min="3330" max="3330" width="23" style="1" bestFit="1" customWidth="1"/>
    <col min="3331" max="3331" width="1.375" style="1" customWidth="1"/>
    <col min="3332" max="3332" width="19.375" style="1" customWidth="1"/>
    <col min="3333" max="3333" width="29.375" style="1" customWidth="1"/>
    <col min="3334" max="3577" width="9.375" style="1"/>
    <col min="3578" max="3578" width="12.375" style="1" customWidth="1"/>
    <col min="3579" max="3579" width="31.875" style="1" customWidth="1"/>
    <col min="3580" max="3580" width="5" style="1" customWidth="1"/>
    <col min="3581" max="3581" width="1.875" style="1" customWidth="1"/>
    <col min="3582" max="3582" width="7.375" style="1" customWidth="1"/>
    <col min="3583" max="3583" width="2.375" style="1" customWidth="1"/>
    <col min="3584" max="3584" width="23" style="1" bestFit="1" customWidth="1"/>
    <col min="3585" max="3585" width="1.375" style="1" customWidth="1"/>
    <col min="3586" max="3586" width="23" style="1" bestFit="1" customWidth="1"/>
    <col min="3587" max="3587" width="1.375" style="1" customWidth="1"/>
    <col min="3588" max="3588" width="19.375" style="1" customWidth="1"/>
    <col min="3589" max="3589" width="29.375" style="1" customWidth="1"/>
    <col min="3590" max="3833" width="9.375" style="1"/>
    <col min="3834" max="3834" width="12.375" style="1" customWidth="1"/>
    <col min="3835" max="3835" width="31.875" style="1" customWidth="1"/>
    <col min="3836" max="3836" width="5" style="1" customWidth="1"/>
    <col min="3837" max="3837" width="1.875" style="1" customWidth="1"/>
    <col min="3838" max="3838" width="7.375" style="1" customWidth="1"/>
    <col min="3839" max="3839" width="2.375" style="1" customWidth="1"/>
    <col min="3840" max="3840" width="23" style="1" bestFit="1" customWidth="1"/>
    <col min="3841" max="3841" width="1.375" style="1" customWidth="1"/>
    <col min="3842" max="3842" width="23" style="1" bestFit="1" customWidth="1"/>
    <col min="3843" max="3843" width="1.375" style="1" customWidth="1"/>
    <col min="3844" max="3844" width="19.375" style="1" customWidth="1"/>
    <col min="3845" max="3845" width="29.375" style="1" customWidth="1"/>
    <col min="3846" max="4089" width="9.375" style="1"/>
    <col min="4090" max="4090" width="12.375" style="1" customWidth="1"/>
    <col min="4091" max="4091" width="31.875" style="1" customWidth="1"/>
    <col min="4092" max="4092" width="5" style="1" customWidth="1"/>
    <col min="4093" max="4093" width="1.875" style="1" customWidth="1"/>
    <col min="4094" max="4094" width="7.375" style="1" customWidth="1"/>
    <col min="4095" max="4095" width="2.375" style="1" customWidth="1"/>
    <col min="4096" max="4096" width="23" style="1" bestFit="1" customWidth="1"/>
    <col min="4097" max="4097" width="1.375" style="1" customWidth="1"/>
    <col min="4098" max="4098" width="23" style="1" bestFit="1" customWidth="1"/>
    <col min="4099" max="4099" width="1.375" style="1" customWidth="1"/>
    <col min="4100" max="4100" width="19.375" style="1" customWidth="1"/>
    <col min="4101" max="4101" width="29.375" style="1" customWidth="1"/>
    <col min="4102" max="4345" width="9.375" style="1"/>
    <col min="4346" max="4346" width="12.375" style="1" customWidth="1"/>
    <col min="4347" max="4347" width="31.875" style="1" customWidth="1"/>
    <col min="4348" max="4348" width="5" style="1" customWidth="1"/>
    <col min="4349" max="4349" width="1.875" style="1" customWidth="1"/>
    <col min="4350" max="4350" width="7.375" style="1" customWidth="1"/>
    <col min="4351" max="4351" width="2.375" style="1" customWidth="1"/>
    <col min="4352" max="4352" width="23" style="1" bestFit="1" customWidth="1"/>
    <col min="4353" max="4353" width="1.375" style="1" customWidth="1"/>
    <col min="4354" max="4354" width="23" style="1" bestFit="1" customWidth="1"/>
    <col min="4355" max="4355" width="1.375" style="1" customWidth="1"/>
    <col min="4356" max="4356" width="19.375" style="1" customWidth="1"/>
    <col min="4357" max="4357" width="29.375" style="1" customWidth="1"/>
    <col min="4358" max="4601" width="9.375" style="1"/>
    <col min="4602" max="4602" width="12.375" style="1" customWidth="1"/>
    <col min="4603" max="4603" width="31.875" style="1" customWidth="1"/>
    <col min="4604" max="4604" width="5" style="1" customWidth="1"/>
    <col min="4605" max="4605" width="1.875" style="1" customWidth="1"/>
    <col min="4606" max="4606" width="7.375" style="1" customWidth="1"/>
    <col min="4607" max="4607" width="2.375" style="1" customWidth="1"/>
    <col min="4608" max="4608" width="23" style="1" bestFit="1" customWidth="1"/>
    <col min="4609" max="4609" width="1.375" style="1" customWidth="1"/>
    <col min="4610" max="4610" width="23" style="1" bestFit="1" customWidth="1"/>
    <col min="4611" max="4611" width="1.375" style="1" customWidth="1"/>
    <col min="4612" max="4612" width="19.375" style="1" customWidth="1"/>
    <col min="4613" max="4613" width="29.375" style="1" customWidth="1"/>
    <col min="4614" max="4857" width="9.375" style="1"/>
    <col min="4858" max="4858" width="12.375" style="1" customWidth="1"/>
    <col min="4859" max="4859" width="31.875" style="1" customWidth="1"/>
    <col min="4860" max="4860" width="5" style="1" customWidth="1"/>
    <col min="4861" max="4861" width="1.875" style="1" customWidth="1"/>
    <col min="4862" max="4862" width="7.375" style="1" customWidth="1"/>
    <col min="4863" max="4863" width="2.375" style="1" customWidth="1"/>
    <col min="4864" max="4864" width="23" style="1" bestFit="1" customWidth="1"/>
    <col min="4865" max="4865" width="1.375" style="1" customWidth="1"/>
    <col min="4866" max="4866" width="23" style="1" bestFit="1" customWidth="1"/>
    <col min="4867" max="4867" width="1.375" style="1" customWidth="1"/>
    <col min="4868" max="4868" width="19.375" style="1" customWidth="1"/>
    <col min="4869" max="4869" width="29.375" style="1" customWidth="1"/>
    <col min="4870" max="5113" width="9.375" style="1"/>
    <col min="5114" max="5114" width="12.375" style="1" customWidth="1"/>
    <col min="5115" max="5115" width="31.875" style="1" customWidth="1"/>
    <col min="5116" max="5116" width="5" style="1" customWidth="1"/>
    <col min="5117" max="5117" width="1.875" style="1" customWidth="1"/>
    <col min="5118" max="5118" width="7.375" style="1" customWidth="1"/>
    <col min="5119" max="5119" width="2.375" style="1" customWidth="1"/>
    <col min="5120" max="5120" width="23" style="1" bestFit="1" customWidth="1"/>
    <col min="5121" max="5121" width="1.375" style="1" customWidth="1"/>
    <col min="5122" max="5122" width="23" style="1" bestFit="1" customWidth="1"/>
    <col min="5123" max="5123" width="1.375" style="1" customWidth="1"/>
    <col min="5124" max="5124" width="19.375" style="1" customWidth="1"/>
    <col min="5125" max="5125" width="29.375" style="1" customWidth="1"/>
    <col min="5126" max="5369" width="9.375" style="1"/>
    <col min="5370" max="5370" width="12.375" style="1" customWidth="1"/>
    <col min="5371" max="5371" width="31.875" style="1" customWidth="1"/>
    <col min="5372" max="5372" width="5" style="1" customWidth="1"/>
    <col min="5373" max="5373" width="1.875" style="1" customWidth="1"/>
    <col min="5374" max="5374" width="7.375" style="1" customWidth="1"/>
    <col min="5375" max="5375" width="2.375" style="1" customWidth="1"/>
    <col min="5376" max="5376" width="23" style="1" bestFit="1" customWidth="1"/>
    <col min="5377" max="5377" width="1.375" style="1" customWidth="1"/>
    <col min="5378" max="5378" width="23" style="1" bestFit="1" customWidth="1"/>
    <col min="5379" max="5379" width="1.375" style="1" customWidth="1"/>
    <col min="5380" max="5380" width="19.375" style="1" customWidth="1"/>
    <col min="5381" max="5381" width="29.375" style="1" customWidth="1"/>
    <col min="5382" max="5625" width="9.375" style="1"/>
    <col min="5626" max="5626" width="12.375" style="1" customWidth="1"/>
    <col min="5627" max="5627" width="31.875" style="1" customWidth="1"/>
    <col min="5628" max="5628" width="5" style="1" customWidth="1"/>
    <col min="5629" max="5629" width="1.875" style="1" customWidth="1"/>
    <col min="5630" max="5630" width="7.375" style="1" customWidth="1"/>
    <col min="5631" max="5631" width="2.375" style="1" customWidth="1"/>
    <col min="5632" max="5632" width="23" style="1" bestFit="1" customWidth="1"/>
    <col min="5633" max="5633" width="1.375" style="1" customWidth="1"/>
    <col min="5634" max="5634" width="23" style="1" bestFit="1" customWidth="1"/>
    <col min="5635" max="5635" width="1.375" style="1" customWidth="1"/>
    <col min="5636" max="5636" width="19.375" style="1" customWidth="1"/>
    <col min="5637" max="5637" width="29.375" style="1" customWidth="1"/>
    <col min="5638" max="5881" width="9.375" style="1"/>
    <col min="5882" max="5882" width="12.375" style="1" customWidth="1"/>
    <col min="5883" max="5883" width="31.875" style="1" customWidth="1"/>
    <col min="5884" max="5884" width="5" style="1" customWidth="1"/>
    <col min="5885" max="5885" width="1.875" style="1" customWidth="1"/>
    <col min="5886" max="5886" width="7.375" style="1" customWidth="1"/>
    <col min="5887" max="5887" width="2.375" style="1" customWidth="1"/>
    <col min="5888" max="5888" width="23" style="1" bestFit="1" customWidth="1"/>
    <col min="5889" max="5889" width="1.375" style="1" customWidth="1"/>
    <col min="5890" max="5890" width="23" style="1" bestFit="1" customWidth="1"/>
    <col min="5891" max="5891" width="1.375" style="1" customWidth="1"/>
    <col min="5892" max="5892" width="19.375" style="1" customWidth="1"/>
    <col min="5893" max="5893" width="29.375" style="1" customWidth="1"/>
    <col min="5894" max="6137" width="9.375" style="1"/>
    <col min="6138" max="6138" width="12.375" style="1" customWidth="1"/>
    <col min="6139" max="6139" width="31.875" style="1" customWidth="1"/>
    <col min="6140" max="6140" width="5" style="1" customWidth="1"/>
    <col min="6141" max="6141" width="1.875" style="1" customWidth="1"/>
    <col min="6142" max="6142" width="7.375" style="1" customWidth="1"/>
    <col min="6143" max="6143" width="2.375" style="1" customWidth="1"/>
    <col min="6144" max="6144" width="23" style="1" bestFit="1" customWidth="1"/>
    <col min="6145" max="6145" width="1.375" style="1" customWidth="1"/>
    <col min="6146" max="6146" width="23" style="1" bestFit="1" customWidth="1"/>
    <col min="6147" max="6147" width="1.375" style="1" customWidth="1"/>
    <col min="6148" max="6148" width="19.375" style="1" customWidth="1"/>
    <col min="6149" max="6149" width="29.375" style="1" customWidth="1"/>
    <col min="6150" max="6393" width="9.375" style="1"/>
    <col min="6394" max="6394" width="12.375" style="1" customWidth="1"/>
    <col min="6395" max="6395" width="31.875" style="1" customWidth="1"/>
    <col min="6396" max="6396" width="5" style="1" customWidth="1"/>
    <col min="6397" max="6397" width="1.875" style="1" customWidth="1"/>
    <col min="6398" max="6398" width="7.375" style="1" customWidth="1"/>
    <col min="6399" max="6399" width="2.375" style="1" customWidth="1"/>
    <col min="6400" max="6400" width="23" style="1" bestFit="1" customWidth="1"/>
    <col min="6401" max="6401" width="1.375" style="1" customWidth="1"/>
    <col min="6402" max="6402" width="23" style="1" bestFit="1" customWidth="1"/>
    <col min="6403" max="6403" width="1.375" style="1" customWidth="1"/>
    <col min="6404" max="6404" width="19.375" style="1" customWidth="1"/>
    <col min="6405" max="6405" width="29.375" style="1" customWidth="1"/>
    <col min="6406" max="6649" width="9.375" style="1"/>
    <col min="6650" max="6650" width="12.375" style="1" customWidth="1"/>
    <col min="6651" max="6651" width="31.875" style="1" customWidth="1"/>
    <col min="6652" max="6652" width="5" style="1" customWidth="1"/>
    <col min="6653" max="6653" width="1.875" style="1" customWidth="1"/>
    <col min="6654" max="6654" width="7.375" style="1" customWidth="1"/>
    <col min="6655" max="6655" width="2.375" style="1" customWidth="1"/>
    <col min="6656" max="6656" width="23" style="1" bestFit="1" customWidth="1"/>
    <col min="6657" max="6657" width="1.375" style="1" customWidth="1"/>
    <col min="6658" max="6658" width="23" style="1" bestFit="1" customWidth="1"/>
    <col min="6659" max="6659" width="1.375" style="1" customWidth="1"/>
    <col min="6660" max="6660" width="19.375" style="1" customWidth="1"/>
    <col min="6661" max="6661" width="29.375" style="1" customWidth="1"/>
    <col min="6662" max="6905" width="9.375" style="1"/>
    <col min="6906" max="6906" width="12.375" style="1" customWidth="1"/>
    <col min="6907" max="6907" width="31.875" style="1" customWidth="1"/>
    <col min="6908" max="6908" width="5" style="1" customWidth="1"/>
    <col min="6909" max="6909" width="1.875" style="1" customWidth="1"/>
    <col min="6910" max="6910" width="7.375" style="1" customWidth="1"/>
    <col min="6911" max="6911" width="2.375" style="1" customWidth="1"/>
    <col min="6912" max="6912" width="23" style="1" bestFit="1" customWidth="1"/>
    <col min="6913" max="6913" width="1.375" style="1" customWidth="1"/>
    <col min="6914" max="6914" width="23" style="1" bestFit="1" customWidth="1"/>
    <col min="6915" max="6915" width="1.375" style="1" customWidth="1"/>
    <col min="6916" max="6916" width="19.375" style="1" customWidth="1"/>
    <col min="6917" max="6917" width="29.375" style="1" customWidth="1"/>
    <col min="6918" max="7161" width="9.375" style="1"/>
    <col min="7162" max="7162" width="12.375" style="1" customWidth="1"/>
    <col min="7163" max="7163" width="31.875" style="1" customWidth="1"/>
    <col min="7164" max="7164" width="5" style="1" customWidth="1"/>
    <col min="7165" max="7165" width="1.875" style="1" customWidth="1"/>
    <col min="7166" max="7166" width="7.375" style="1" customWidth="1"/>
    <col min="7167" max="7167" width="2.375" style="1" customWidth="1"/>
    <col min="7168" max="7168" width="23" style="1" bestFit="1" customWidth="1"/>
    <col min="7169" max="7169" width="1.375" style="1" customWidth="1"/>
    <col min="7170" max="7170" width="23" style="1" bestFit="1" customWidth="1"/>
    <col min="7171" max="7171" width="1.375" style="1" customWidth="1"/>
    <col min="7172" max="7172" width="19.375" style="1" customWidth="1"/>
    <col min="7173" max="7173" width="29.375" style="1" customWidth="1"/>
    <col min="7174" max="7417" width="9.375" style="1"/>
    <col min="7418" max="7418" width="12.375" style="1" customWidth="1"/>
    <col min="7419" max="7419" width="31.875" style="1" customWidth="1"/>
    <col min="7420" max="7420" width="5" style="1" customWidth="1"/>
    <col min="7421" max="7421" width="1.875" style="1" customWidth="1"/>
    <col min="7422" max="7422" width="7.375" style="1" customWidth="1"/>
    <col min="7423" max="7423" width="2.375" style="1" customWidth="1"/>
    <col min="7424" max="7424" width="23" style="1" bestFit="1" customWidth="1"/>
    <col min="7425" max="7425" width="1.375" style="1" customWidth="1"/>
    <col min="7426" max="7426" width="23" style="1" bestFit="1" customWidth="1"/>
    <col min="7427" max="7427" width="1.375" style="1" customWidth="1"/>
    <col min="7428" max="7428" width="19.375" style="1" customWidth="1"/>
    <col min="7429" max="7429" width="29.375" style="1" customWidth="1"/>
    <col min="7430" max="7673" width="9.375" style="1"/>
    <col min="7674" max="7674" width="12.375" style="1" customWidth="1"/>
    <col min="7675" max="7675" width="31.875" style="1" customWidth="1"/>
    <col min="7676" max="7676" width="5" style="1" customWidth="1"/>
    <col min="7677" max="7677" width="1.875" style="1" customWidth="1"/>
    <col min="7678" max="7678" width="7.375" style="1" customWidth="1"/>
    <col min="7679" max="7679" width="2.375" style="1" customWidth="1"/>
    <col min="7680" max="7680" width="23" style="1" bestFit="1" customWidth="1"/>
    <col min="7681" max="7681" width="1.375" style="1" customWidth="1"/>
    <col min="7682" max="7682" width="23" style="1" bestFit="1" customWidth="1"/>
    <col min="7683" max="7683" width="1.375" style="1" customWidth="1"/>
    <col min="7684" max="7684" width="19.375" style="1" customWidth="1"/>
    <col min="7685" max="7685" width="29.375" style="1" customWidth="1"/>
    <col min="7686" max="7929" width="9.375" style="1"/>
    <col min="7930" max="7930" width="12.375" style="1" customWidth="1"/>
    <col min="7931" max="7931" width="31.875" style="1" customWidth="1"/>
    <col min="7932" max="7932" width="5" style="1" customWidth="1"/>
    <col min="7933" max="7933" width="1.875" style="1" customWidth="1"/>
    <col min="7934" max="7934" width="7.375" style="1" customWidth="1"/>
    <col min="7935" max="7935" width="2.375" style="1" customWidth="1"/>
    <col min="7936" max="7936" width="23" style="1" bestFit="1" customWidth="1"/>
    <col min="7937" max="7937" width="1.375" style="1" customWidth="1"/>
    <col min="7938" max="7938" width="23" style="1" bestFit="1" customWidth="1"/>
    <col min="7939" max="7939" width="1.375" style="1" customWidth="1"/>
    <col min="7940" max="7940" width="19.375" style="1" customWidth="1"/>
    <col min="7941" max="7941" width="29.375" style="1" customWidth="1"/>
    <col min="7942" max="8185" width="9.375" style="1"/>
    <col min="8186" max="8186" width="12.375" style="1" customWidth="1"/>
    <col min="8187" max="8187" width="31.875" style="1" customWidth="1"/>
    <col min="8188" max="8188" width="5" style="1" customWidth="1"/>
    <col min="8189" max="8189" width="1.875" style="1" customWidth="1"/>
    <col min="8190" max="8190" width="7.375" style="1" customWidth="1"/>
    <col min="8191" max="8191" width="2.375" style="1" customWidth="1"/>
    <col min="8192" max="8192" width="23" style="1" bestFit="1" customWidth="1"/>
    <col min="8193" max="8193" width="1.375" style="1" customWidth="1"/>
    <col min="8194" max="8194" width="23" style="1" bestFit="1" customWidth="1"/>
    <col min="8195" max="8195" width="1.375" style="1" customWidth="1"/>
    <col min="8196" max="8196" width="19.375" style="1" customWidth="1"/>
    <col min="8197" max="8197" width="29.375" style="1" customWidth="1"/>
    <col min="8198" max="8441" width="9.375" style="1"/>
    <col min="8442" max="8442" width="12.375" style="1" customWidth="1"/>
    <col min="8443" max="8443" width="31.875" style="1" customWidth="1"/>
    <col min="8444" max="8444" width="5" style="1" customWidth="1"/>
    <col min="8445" max="8445" width="1.875" style="1" customWidth="1"/>
    <col min="8446" max="8446" width="7.375" style="1" customWidth="1"/>
    <col min="8447" max="8447" width="2.375" style="1" customWidth="1"/>
    <col min="8448" max="8448" width="23" style="1" bestFit="1" customWidth="1"/>
    <col min="8449" max="8449" width="1.375" style="1" customWidth="1"/>
    <col min="8450" max="8450" width="23" style="1" bestFit="1" customWidth="1"/>
    <col min="8451" max="8451" width="1.375" style="1" customWidth="1"/>
    <col min="8452" max="8452" width="19.375" style="1" customWidth="1"/>
    <col min="8453" max="8453" width="29.375" style="1" customWidth="1"/>
    <col min="8454" max="8697" width="9.375" style="1"/>
    <col min="8698" max="8698" width="12.375" style="1" customWidth="1"/>
    <col min="8699" max="8699" width="31.875" style="1" customWidth="1"/>
    <col min="8700" max="8700" width="5" style="1" customWidth="1"/>
    <col min="8701" max="8701" width="1.875" style="1" customWidth="1"/>
    <col min="8702" max="8702" width="7.375" style="1" customWidth="1"/>
    <col min="8703" max="8703" width="2.375" style="1" customWidth="1"/>
    <col min="8704" max="8704" width="23" style="1" bestFit="1" customWidth="1"/>
    <col min="8705" max="8705" width="1.375" style="1" customWidth="1"/>
    <col min="8706" max="8706" width="23" style="1" bestFit="1" customWidth="1"/>
    <col min="8707" max="8707" width="1.375" style="1" customWidth="1"/>
    <col min="8708" max="8708" width="19.375" style="1" customWidth="1"/>
    <col min="8709" max="8709" width="29.375" style="1" customWidth="1"/>
    <col min="8710" max="8953" width="9.375" style="1"/>
    <col min="8954" max="8954" width="12.375" style="1" customWidth="1"/>
    <col min="8955" max="8955" width="31.875" style="1" customWidth="1"/>
    <col min="8956" max="8956" width="5" style="1" customWidth="1"/>
    <col min="8957" max="8957" width="1.875" style="1" customWidth="1"/>
    <col min="8958" max="8958" width="7.375" style="1" customWidth="1"/>
    <col min="8959" max="8959" width="2.375" style="1" customWidth="1"/>
    <col min="8960" max="8960" width="23" style="1" bestFit="1" customWidth="1"/>
    <col min="8961" max="8961" width="1.375" style="1" customWidth="1"/>
    <col min="8962" max="8962" width="23" style="1" bestFit="1" customWidth="1"/>
    <col min="8963" max="8963" width="1.375" style="1" customWidth="1"/>
    <col min="8964" max="8964" width="19.375" style="1" customWidth="1"/>
    <col min="8965" max="8965" width="29.375" style="1" customWidth="1"/>
    <col min="8966" max="9209" width="9.375" style="1"/>
    <col min="9210" max="9210" width="12.375" style="1" customWidth="1"/>
    <col min="9211" max="9211" width="31.875" style="1" customWidth="1"/>
    <col min="9212" max="9212" width="5" style="1" customWidth="1"/>
    <col min="9213" max="9213" width="1.875" style="1" customWidth="1"/>
    <col min="9214" max="9214" width="7.375" style="1" customWidth="1"/>
    <col min="9215" max="9215" width="2.375" style="1" customWidth="1"/>
    <col min="9216" max="9216" width="23" style="1" bestFit="1" customWidth="1"/>
    <col min="9217" max="9217" width="1.375" style="1" customWidth="1"/>
    <col min="9218" max="9218" width="23" style="1" bestFit="1" customWidth="1"/>
    <col min="9219" max="9219" width="1.375" style="1" customWidth="1"/>
    <col min="9220" max="9220" width="19.375" style="1" customWidth="1"/>
    <col min="9221" max="9221" width="29.375" style="1" customWidth="1"/>
    <col min="9222" max="9465" width="9.375" style="1"/>
    <col min="9466" max="9466" width="12.375" style="1" customWidth="1"/>
    <col min="9467" max="9467" width="31.875" style="1" customWidth="1"/>
    <col min="9468" max="9468" width="5" style="1" customWidth="1"/>
    <col min="9469" max="9469" width="1.875" style="1" customWidth="1"/>
    <col min="9470" max="9470" width="7.375" style="1" customWidth="1"/>
    <col min="9471" max="9471" width="2.375" style="1" customWidth="1"/>
    <col min="9472" max="9472" width="23" style="1" bestFit="1" customWidth="1"/>
    <col min="9473" max="9473" width="1.375" style="1" customWidth="1"/>
    <col min="9474" max="9474" width="23" style="1" bestFit="1" customWidth="1"/>
    <col min="9475" max="9475" width="1.375" style="1" customWidth="1"/>
    <col min="9476" max="9476" width="19.375" style="1" customWidth="1"/>
    <col min="9477" max="9477" width="29.375" style="1" customWidth="1"/>
    <col min="9478" max="9721" width="9.375" style="1"/>
    <col min="9722" max="9722" width="12.375" style="1" customWidth="1"/>
    <col min="9723" max="9723" width="31.875" style="1" customWidth="1"/>
    <col min="9724" max="9724" width="5" style="1" customWidth="1"/>
    <col min="9725" max="9725" width="1.875" style="1" customWidth="1"/>
    <col min="9726" max="9726" width="7.375" style="1" customWidth="1"/>
    <col min="9727" max="9727" width="2.375" style="1" customWidth="1"/>
    <col min="9728" max="9728" width="23" style="1" bestFit="1" customWidth="1"/>
    <col min="9729" max="9729" width="1.375" style="1" customWidth="1"/>
    <col min="9730" max="9730" width="23" style="1" bestFit="1" customWidth="1"/>
    <col min="9731" max="9731" width="1.375" style="1" customWidth="1"/>
    <col min="9732" max="9732" width="19.375" style="1" customWidth="1"/>
    <col min="9733" max="9733" width="29.375" style="1" customWidth="1"/>
    <col min="9734" max="9977" width="9.375" style="1"/>
    <col min="9978" max="9978" width="12.375" style="1" customWidth="1"/>
    <col min="9979" max="9979" width="31.875" style="1" customWidth="1"/>
    <col min="9980" max="9980" width="5" style="1" customWidth="1"/>
    <col min="9981" max="9981" width="1.875" style="1" customWidth="1"/>
    <col min="9982" max="9982" width="7.375" style="1" customWidth="1"/>
    <col min="9983" max="9983" width="2.375" style="1" customWidth="1"/>
    <col min="9984" max="9984" width="23" style="1" bestFit="1" customWidth="1"/>
    <col min="9985" max="9985" width="1.375" style="1" customWidth="1"/>
    <col min="9986" max="9986" width="23" style="1" bestFit="1" customWidth="1"/>
    <col min="9987" max="9987" width="1.375" style="1" customWidth="1"/>
    <col min="9988" max="9988" width="19.375" style="1" customWidth="1"/>
    <col min="9989" max="9989" width="29.375" style="1" customWidth="1"/>
    <col min="9990" max="10233" width="9.375" style="1"/>
    <col min="10234" max="10234" width="12.375" style="1" customWidth="1"/>
    <col min="10235" max="10235" width="31.875" style="1" customWidth="1"/>
    <col min="10236" max="10236" width="5" style="1" customWidth="1"/>
    <col min="10237" max="10237" width="1.875" style="1" customWidth="1"/>
    <col min="10238" max="10238" width="7.375" style="1" customWidth="1"/>
    <col min="10239" max="10239" width="2.375" style="1" customWidth="1"/>
    <col min="10240" max="10240" width="23" style="1" bestFit="1" customWidth="1"/>
    <col min="10241" max="10241" width="1.375" style="1" customWidth="1"/>
    <col min="10242" max="10242" width="23" style="1" bestFit="1" customWidth="1"/>
    <col min="10243" max="10243" width="1.375" style="1" customWidth="1"/>
    <col min="10244" max="10244" width="19.375" style="1" customWidth="1"/>
    <col min="10245" max="10245" width="29.375" style="1" customWidth="1"/>
    <col min="10246" max="10489" width="9.375" style="1"/>
    <col min="10490" max="10490" width="12.375" style="1" customWidth="1"/>
    <col min="10491" max="10491" width="31.875" style="1" customWidth="1"/>
    <col min="10492" max="10492" width="5" style="1" customWidth="1"/>
    <col min="10493" max="10493" width="1.875" style="1" customWidth="1"/>
    <col min="10494" max="10494" width="7.375" style="1" customWidth="1"/>
    <col min="10495" max="10495" width="2.375" style="1" customWidth="1"/>
    <col min="10496" max="10496" width="23" style="1" bestFit="1" customWidth="1"/>
    <col min="10497" max="10497" width="1.375" style="1" customWidth="1"/>
    <col min="10498" max="10498" width="23" style="1" bestFit="1" customWidth="1"/>
    <col min="10499" max="10499" width="1.375" style="1" customWidth="1"/>
    <col min="10500" max="10500" width="19.375" style="1" customWidth="1"/>
    <col min="10501" max="10501" width="29.375" style="1" customWidth="1"/>
    <col min="10502" max="10745" width="9.375" style="1"/>
    <col min="10746" max="10746" width="12.375" style="1" customWidth="1"/>
    <col min="10747" max="10747" width="31.875" style="1" customWidth="1"/>
    <col min="10748" max="10748" width="5" style="1" customWidth="1"/>
    <col min="10749" max="10749" width="1.875" style="1" customWidth="1"/>
    <col min="10750" max="10750" width="7.375" style="1" customWidth="1"/>
    <col min="10751" max="10751" width="2.375" style="1" customWidth="1"/>
    <col min="10752" max="10752" width="23" style="1" bestFit="1" customWidth="1"/>
    <col min="10753" max="10753" width="1.375" style="1" customWidth="1"/>
    <col min="10754" max="10754" width="23" style="1" bestFit="1" customWidth="1"/>
    <col min="10755" max="10755" width="1.375" style="1" customWidth="1"/>
    <col min="10756" max="10756" width="19.375" style="1" customWidth="1"/>
    <col min="10757" max="10757" width="29.375" style="1" customWidth="1"/>
    <col min="10758" max="11001" width="9.375" style="1"/>
    <col min="11002" max="11002" width="12.375" style="1" customWidth="1"/>
    <col min="11003" max="11003" width="31.875" style="1" customWidth="1"/>
    <col min="11004" max="11004" width="5" style="1" customWidth="1"/>
    <col min="11005" max="11005" width="1.875" style="1" customWidth="1"/>
    <col min="11006" max="11006" width="7.375" style="1" customWidth="1"/>
    <col min="11007" max="11007" width="2.375" style="1" customWidth="1"/>
    <col min="11008" max="11008" width="23" style="1" bestFit="1" customWidth="1"/>
    <col min="11009" max="11009" width="1.375" style="1" customWidth="1"/>
    <col min="11010" max="11010" width="23" style="1" bestFit="1" customWidth="1"/>
    <col min="11011" max="11011" width="1.375" style="1" customWidth="1"/>
    <col min="11012" max="11012" width="19.375" style="1" customWidth="1"/>
    <col min="11013" max="11013" width="29.375" style="1" customWidth="1"/>
    <col min="11014" max="11257" width="9.375" style="1"/>
    <col min="11258" max="11258" width="12.375" style="1" customWidth="1"/>
    <col min="11259" max="11259" width="31.875" style="1" customWidth="1"/>
    <col min="11260" max="11260" width="5" style="1" customWidth="1"/>
    <col min="11261" max="11261" width="1.875" style="1" customWidth="1"/>
    <col min="11262" max="11262" width="7.375" style="1" customWidth="1"/>
    <col min="11263" max="11263" width="2.375" style="1" customWidth="1"/>
    <col min="11264" max="11264" width="23" style="1" bestFit="1" customWidth="1"/>
    <col min="11265" max="11265" width="1.375" style="1" customWidth="1"/>
    <col min="11266" max="11266" width="23" style="1" bestFit="1" customWidth="1"/>
    <col min="11267" max="11267" width="1.375" style="1" customWidth="1"/>
    <col min="11268" max="11268" width="19.375" style="1" customWidth="1"/>
    <col min="11269" max="11269" width="29.375" style="1" customWidth="1"/>
    <col min="11270" max="11513" width="9.375" style="1"/>
    <col min="11514" max="11514" width="12.375" style="1" customWidth="1"/>
    <col min="11515" max="11515" width="31.875" style="1" customWidth="1"/>
    <col min="11516" max="11516" width="5" style="1" customWidth="1"/>
    <col min="11517" max="11517" width="1.875" style="1" customWidth="1"/>
    <col min="11518" max="11518" width="7.375" style="1" customWidth="1"/>
    <col min="11519" max="11519" width="2.375" style="1" customWidth="1"/>
    <col min="11520" max="11520" width="23" style="1" bestFit="1" customWidth="1"/>
    <col min="11521" max="11521" width="1.375" style="1" customWidth="1"/>
    <col min="11522" max="11522" width="23" style="1" bestFit="1" customWidth="1"/>
    <col min="11523" max="11523" width="1.375" style="1" customWidth="1"/>
    <col min="11524" max="11524" width="19.375" style="1" customWidth="1"/>
    <col min="11525" max="11525" width="29.375" style="1" customWidth="1"/>
    <col min="11526" max="11769" width="9.375" style="1"/>
    <col min="11770" max="11770" width="12.375" style="1" customWidth="1"/>
    <col min="11771" max="11771" width="31.875" style="1" customWidth="1"/>
    <col min="11772" max="11772" width="5" style="1" customWidth="1"/>
    <col min="11773" max="11773" width="1.875" style="1" customWidth="1"/>
    <col min="11774" max="11774" width="7.375" style="1" customWidth="1"/>
    <col min="11775" max="11775" width="2.375" style="1" customWidth="1"/>
    <col min="11776" max="11776" width="23" style="1" bestFit="1" customWidth="1"/>
    <col min="11777" max="11777" width="1.375" style="1" customWidth="1"/>
    <col min="11778" max="11778" width="23" style="1" bestFit="1" customWidth="1"/>
    <col min="11779" max="11779" width="1.375" style="1" customWidth="1"/>
    <col min="11780" max="11780" width="19.375" style="1" customWidth="1"/>
    <col min="11781" max="11781" width="29.375" style="1" customWidth="1"/>
    <col min="11782" max="12025" width="9.375" style="1"/>
    <col min="12026" max="12026" width="12.375" style="1" customWidth="1"/>
    <col min="12027" max="12027" width="31.875" style="1" customWidth="1"/>
    <col min="12028" max="12028" width="5" style="1" customWidth="1"/>
    <col min="12029" max="12029" width="1.875" style="1" customWidth="1"/>
    <col min="12030" max="12030" width="7.375" style="1" customWidth="1"/>
    <col min="12031" max="12031" width="2.375" style="1" customWidth="1"/>
    <col min="12032" max="12032" width="23" style="1" bestFit="1" customWidth="1"/>
    <col min="12033" max="12033" width="1.375" style="1" customWidth="1"/>
    <col min="12034" max="12034" width="23" style="1" bestFit="1" customWidth="1"/>
    <col min="12035" max="12035" width="1.375" style="1" customWidth="1"/>
    <col min="12036" max="12036" width="19.375" style="1" customWidth="1"/>
    <col min="12037" max="12037" width="29.375" style="1" customWidth="1"/>
    <col min="12038" max="12281" width="9.375" style="1"/>
    <col min="12282" max="12282" width="12.375" style="1" customWidth="1"/>
    <col min="12283" max="12283" width="31.875" style="1" customWidth="1"/>
    <col min="12284" max="12284" width="5" style="1" customWidth="1"/>
    <col min="12285" max="12285" width="1.875" style="1" customWidth="1"/>
    <col min="12286" max="12286" width="7.375" style="1" customWidth="1"/>
    <col min="12287" max="12287" width="2.375" style="1" customWidth="1"/>
    <col min="12288" max="12288" width="23" style="1" bestFit="1" customWidth="1"/>
    <col min="12289" max="12289" width="1.375" style="1" customWidth="1"/>
    <col min="12290" max="12290" width="23" style="1" bestFit="1" customWidth="1"/>
    <col min="12291" max="12291" width="1.375" style="1" customWidth="1"/>
    <col min="12292" max="12292" width="19.375" style="1" customWidth="1"/>
    <col min="12293" max="12293" width="29.375" style="1" customWidth="1"/>
    <col min="12294" max="12537" width="9.375" style="1"/>
    <col min="12538" max="12538" width="12.375" style="1" customWidth="1"/>
    <col min="12539" max="12539" width="31.875" style="1" customWidth="1"/>
    <col min="12540" max="12540" width="5" style="1" customWidth="1"/>
    <col min="12541" max="12541" width="1.875" style="1" customWidth="1"/>
    <col min="12542" max="12542" width="7.375" style="1" customWidth="1"/>
    <col min="12543" max="12543" width="2.375" style="1" customWidth="1"/>
    <col min="12544" max="12544" width="23" style="1" bestFit="1" customWidth="1"/>
    <col min="12545" max="12545" width="1.375" style="1" customWidth="1"/>
    <col min="12546" max="12546" width="23" style="1" bestFit="1" customWidth="1"/>
    <col min="12547" max="12547" width="1.375" style="1" customWidth="1"/>
    <col min="12548" max="12548" width="19.375" style="1" customWidth="1"/>
    <col min="12549" max="12549" width="29.375" style="1" customWidth="1"/>
    <col min="12550" max="12793" width="9.375" style="1"/>
    <col min="12794" max="12794" width="12.375" style="1" customWidth="1"/>
    <col min="12795" max="12795" width="31.875" style="1" customWidth="1"/>
    <col min="12796" max="12796" width="5" style="1" customWidth="1"/>
    <col min="12797" max="12797" width="1.875" style="1" customWidth="1"/>
    <col min="12798" max="12798" width="7.375" style="1" customWidth="1"/>
    <col min="12799" max="12799" width="2.375" style="1" customWidth="1"/>
    <col min="12800" max="12800" width="23" style="1" bestFit="1" customWidth="1"/>
    <col min="12801" max="12801" width="1.375" style="1" customWidth="1"/>
    <col min="12802" max="12802" width="23" style="1" bestFit="1" customWidth="1"/>
    <col min="12803" max="12803" width="1.375" style="1" customWidth="1"/>
    <col min="12804" max="12804" width="19.375" style="1" customWidth="1"/>
    <col min="12805" max="12805" width="29.375" style="1" customWidth="1"/>
    <col min="12806" max="13049" width="9.375" style="1"/>
    <col min="13050" max="13050" width="12.375" style="1" customWidth="1"/>
    <col min="13051" max="13051" width="31.875" style="1" customWidth="1"/>
    <col min="13052" max="13052" width="5" style="1" customWidth="1"/>
    <col min="13053" max="13053" width="1.875" style="1" customWidth="1"/>
    <col min="13054" max="13054" width="7.375" style="1" customWidth="1"/>
    <col min="13055" max="13055" width="2.375" style="1" customWidth="1"/>
    <col min="13056" max="13056" width="23" style="1" bestFit="1" customWidth="1"/>
    <col min="13057" max="13057" width="1.375" style="1" customWidth="1"/>
    <col min="13058" max="13058" width="23" style="1" bestFit="1" customWidth="1"/>
    <col min="13059" max="13059" width="1.375" style="1" customWidth="1"/>
    <col min="13060" max="13060" width="19.375" style="1" customWidth="1"/>
    <col min="13061" max="13061" width="29.375" style="1" customWidth="1"/>
    <col min="13062" max="13305" width="9.375" style="1"/>
    <col min="13306" max="13306" width="12.375" style="1" customWidth="1"/>
    <col min="13307" max="13307" width="31.875" style="1" customWidth="1"/>
    <col min="13308" max="13308" width="5" style="1" customWidth="1"/>
    <col min="13309" max="13309" width="1.875" style="1" customWidth="1"/>
    <col min="13310" max="13310" width="7.375" style="1" customWidth="1"/>
    <col min="13311" max="13311" width="2.375" style="1" customWidth="1"/>
    <col min="13312" max="13312" width="23" style="1" bestFit="1" customWidth="1"/>
    <col min="13313" max="13313" width="1.375" style="1" customWidth="1"/>
    <col min="13314" max="13314" width="23" style="1" bestFit="1" customWidth="1"/>
    <col min="13315" max="13315" width="1.375" style="1" customWidth="1"/>
    <col min="13316" max="13316" width="19.375" style="1" customWidth="1"/>
    <col min="13317" max="13317" width="29.375" style="1" customWidth="1"/>
    <col min="13318" max="13561" width="9.375" style="1"/>
    <col min="13562" max="13562" width="12.375" style="1" customWidth="1"/>
    <col min="13563" max="13563" width="31.875" style="1" customWidth="1"/>
    <col min="13564" max="13564" width="5" style="1" customWidth="1"/>
    <col min="13565" max="13565" width="1.875" style="1" customWidth="1"/>
    <col min="13566" max="13566" width="7.375" style="1" customWidth="1"/>
    <col min="13567" max="13567" width="2.375" style="1" customWidth="1"/>
    <col min="13568" max="13568" width="23" style="1" bestFit="1" customWidth="1"/>
    <col min="13569" max="13569" width="1.375" style="1" customWidth="1"/>
    <col min="13570" max="13570" width="23" style="1" bestFit="1" customWidth="1"/>
    <col min="13571" max="13571" width="1.375" style="1" customWidth="1"/>
    <col min="13572" max="13572" width="19.375" style="1" customWidth="1"/>
    <col min="13573" max="13573" width="29.375" style="1" customWidth="1"/>
    <col min="13574" max="13817" width="9.375" style="1"/>
    <col min="13818" max="13818" width="12.375" style="1" customWidth="1"/>
    <col min="13819" max="13819" width="31.875" style="1" customWidth="1"/>
    <col min="13820" max="13820" width="5" style="1" customWidth="1"/>
    <col min="13821" max="13821" width="1.875" style="1" customWidth="1"/>
    <col min="13822" max="13822" width="7.375" style="1" customWidth="1"/>
    <col min="13823" max="13823" width="2.375" style="1" customWidth="1"/>
    <col min="13824" max="13824" width="23" style="1" bestFit="1" customWidth="1"/>
    <col min="13825" max="13825" width="1.375" style="1" customWidth="1"/>
    <col min="13826" max="13826" width="23" style="1" bestFit="1" customWidth="1"/>
    <col min="13827" max="13827" width="1.375" style="1" customWidth="1"/>
    <col min="13828" max="13828" width="19.375" style="1" customWidth="1"/>
    <col min="13829" max="13829" width="29.375" style="1" customWidth="1"/>
    <col min="13830" max="14073" width="9.375" style="1"/>
    <col min="14074" max="14074" width="12.375" style="1" customWidth="1"/>
    <col min="14075" max="14075" width="31.875" style="1" customWidth="1"/>
    <col min="14076" max="14076" width="5" style="1" customWidth="1"/>
    <col min="14077" max="14077" width="1.875" style="1" customWidth="1"/>
    <col min="14078" max="14078" width="7.375" style="1" customWidth="1"/>
    <col min="14079" max="14079" width="2.375" style="1" customWidth="1"/>
    <col min="14080" max="14080" width="23" style="1" bestFit="1" customWidth="1"/>
    <col min="14081" max="14081" width="1.375" style="1" customWidth="1"/>
    <col min="14082" max="14082" width="23" style="1" bestFit="1" customWidth="1"/>
    <col min="14083" max="14083" width="1.375" style="1" customWidth="1"/>
    <col min="14084" max="14084" width="19.375" style="1" customWidth="1"/>
    <col min="14085" max="14085" width="29.375" style="1" customWidth="1"/>
    <col min="14086" max="14329" width="9.375" style="1"/>
    <col min="14330" max="14330" width="12.375" style="1" customWidth="1"/>
    <col min="14331" max="14331" width="31.875" style="1" customWidth="1"/>
    <col min="14332" max="14332" width="5" style="1" customWidth="1"/>
    <col min="14333" max="14333" width="1.875" style="1" customWidth="1"/>
    <col min="14334" max="14334" width="7.375" style="1" customWidth="1"/>
    <col min="14335" max="14335" width="2.375" style="1" customWidth="1"/>
    <col min="14336" max="14336" width="23" style="1" bestFit="1" customWidth="1"/>
    <col min="14337" max="14337" width="1.375" style="1" customWidth="1"/>
    <col min="14338" max="14338" width="23" style="1" bestFit="1" customWidth="1"/>
    <col min="14339" max="14339" width="1.375" style="1" customWidth="1"/>
    <col min="14340" max="14340" width="19.375" style="1" customWidth="1"/>
    <col min="14341" max="14341" width="29.375" style="1" customWidth="1"/>
    <col min="14342" max="14585" width="9.375" style="1"/>
    <col min="14586" max="14586" width="12.375" style="1" customWidth="1"/>
    <col min="14587" max="14587" width="31.875" style="1" customWidth="1"/>
    <col min="14588" max="14588" width="5" style="1" customWidth="1"/>
    <col min="14589" max="14589" width="1.875" style="1" customWidth="1"/>
    <col min="14590" max="14590" width="7.375" style="1" customWidth="1"/>
    <col min="14591" max="14591" width="2.375" style="1" customWidth="1"/>
    <col min="14592" max="14592" width="23" style="1" bestFit="1" customWidth="1"/>
    <col min="14593" max="14593" width="1.375" style="1" customWidth="1"/>
    <col min="14594" max="14594" width="23" style="1" bestFit="1" customWidth="1"/>
    <col min="14595" max="14595" width="1.375" style="1" customWidth="1"/>
    <col min="14596" max="14596" width="19.375" style="1" customWidth="1"/>
    <col min="14597" max="14597" width="29.375" style="1" customWidth="1"/>
    <col min="14598" max="14841" width="9.375" style="1"/>
    <col min="14842" max="14842" width="12.375" style="1" customWidth="1"/>
    <col min="14843" max="14843" width="31.875" style="1" customWidth="1"/>
    <col min="14844" max="14844" width="5" style="1" customWidth="1"/>
    <col min="14845" max="14845" width="1.875" style="1" customWidth="1"/>
    <col min="14846" max="14846" width="7.375" style="1" customWidth="1"/>
    <col min="14847" max="14847" width="2.375" style="1" customWidth="1"/>
    <col min="14848" max="14848" width="23" style="1" bestFit="1" customWidth="1"/>
    <col min="14849" max="14849" width="1.375" style="1" customWidth="1"/>
    <col min="14850" max="14850" width="23" style="1" bestFit="1" customWidth="1"/>
    <col min="14851" max="14851" width="1.375" style="1" customWidth="1"/>
    <col min="14852" max="14852" width="19.375" style="1" customWidth="1"/>
    <col min="14853" max="14853" width="29.375" style="1" customWidth="1"/>
    <col min="14854" max="15097" width="9.375" style="1"/>
    <col min="15098" max="15098" width="12.375" style="1" customWidth="1"/>
    <col min="15099" max="15099" width="31.875" style="1" customWidth="1"/>
    <col min="15100" max="15100" width="5" style="1" customWidth="1"/>
    <col min="15101" max="15101" width="1.875" style="1" customWidth="1"/>
    <col min="15102" max="15102" width="7.375" style="1" customWidth="1"/>
    <col min="15103" max="15103" width="2.375" style="1" customWidth="1"/>
    <col min="15104" max="15104" width="23" style="1" bestFit="1" customWidth="1"/>
    <col min="15105" max="15105" width="1.375" style="1" customWidth="1"/>
    <col min="15106" max="15106" width="23" style="1" bestFit="1" customWidth="1"/>
    <col min="15107" max="15107" width="1.375" style="1" customWidth="1"/>
    <col min="15108" max="15108" width="19.375" style="1" customWidth="1"/>
    <col min="15109" max="15109" width="29.375" style="1" customWidth="1"/>
    <col min="15110" max="15353" width="9.375" style="1"/>
    <col min="15354" max="15354" width="12.375" style="1" customWidth="1"/>
    <col min="15355" max="15355" width="31.875" style="1" customWidth="1"/>
    <col min="15356" max="15356" width="5" style="1" customWidth="1"/>
    <col min="15357" max="15357" width="1.875" style="1" customWidth="1"/>
    <col min="15358" max="15358" width="7.375" style="1" customWidth="1"/>
    <col min="15359" max="15359" width="2.375" style="1" customWidth="1"/>
    <col min="15360" max="15360" width="23" style="1" bestFit="1" customWidth="1"/>
    <col min="15361" max="15361" width="1.375" style="1" customWidth="1"/>
    <col min="15362" max="15362" width="23" style="1" bestFit="1" customWidth="1"/>
    <col min="15363" max="15363" width="1.375" style="1" customWidth="1"/>
    <col min="15364" max="15364" width="19.375" style="1" customWidth="1"/>
    <col min="15365" max="15365" width="29.375" style="1" customWidth="1"/>
    <col min="15366" max="15609" width="9.375" style="1"/>
    <col min="15610" max="15610" width="12.375" style="1" customWidth="1"/>
    <col min="15611" max="15611" width="31.875" style="1" customWidth="1"/>
    <col min="15612" max="15612" width="5" style="1" customWidth="1"/>
    <col min="15613" max="15613" width="1.875" style="1" customWidth="1"/>
    <col min="15614" max="15614" width="7.375" style="1" customWidth="1"/>
    <col min="15615" max="15615" width="2.375" style="1" customWidth="1"/>
    <col min="15616" max="15616" width="23" style="1" bestFit="1" customWidth="1"/>
    <col min="15617" max="15617" width="1.375" style="1" customWidth="1"/>
    <col min="15618" max="15618" width="23" style="1" bestFit="1" customWidth="1"/>
    <col min="15619" max="15619" width="1.375" style="1" customWidth="1"/>
    <col min="15620" max="15620" width="19.375" style="1" customWidth="1"/>
    <col min="15621" max="15621" width="29.375" style="1" customWidth="1"/>
    <col min="15622" max="15865" width="9.375" style="1"/>
    <col min="15866" max="15866" width="12.375" style="1" customWidth="1"/>
    <col min="15867" max="15867" width="31.875" style="1" customWidth="1"/>
    <col min="15868" max="15868" width="5" style="1" customWidth="1"/>
    <col min="15869" max="15869" width="1.875" style="1" customWidth="1"/>
    <col min="15870" max="15870" width="7.375" style="1" customWidth="1"/>
    <col min="15871" max="15871" width="2.375" style="1" customWidth="1"/>
    <col min="15872" max="15872" width="23" style="1" bestFit="1" customWidth="1"/>
    <col min="15873" max="15873" width="1.375" style="1" customWidth="1"/>
    <col min="15874" max="15874" width="23" style="1" bestFit="1" customWidth="1"/>
    <col min="15875" max="15875" width="1.375" style="1" customWidth="1"/>
    <col min="15876" max="15876" width="19.375" style="1" customWidth="1"/>
    <col min="15877" max="15877" width="29.375" style="1" customWidth="1"/>
    <col min="15878" max="16121" width="9.375" style="1"/>
    <col min="16122" max="16122" width="12.375" style="1" customWidth="1"/>
    <col min="16123" max="16123" width="31.875" style="1" customWidth="1"/>
    <col min="16124" max="16124" width="5" style="1" customWidth="1"/>
    <col min="16125" max="16125" width="1.875" style="1" customWidth="1"/>
    <col min="16126" max="16126" width="7.375" style="1" customWidth="1"/>
    <col min="16127" max="16127" width="2.375" style="1" customWidth="1"/>
    <col min="16128" max="16128" width="23" style="1" bestFit="1" customWidth="1"/>
    <col min="16129" max="16129" width="1.375" style="1" customWidth="1"/>
    <col min="16130" max="16130" width="23" style="1" bestFit="1" customWidth="1"/>
    <col min="16131" max="16131" width="1.375" style="1" customWidth="1"/>
    <col min="16132" max="16132" width="19.375" style="1" customWidth="1"/>
    <col min="16133" max="16133" width="29.375" style="1" customWidth="1"/>
    <col min="16134" max="16384" width="9.375" style="1"/>
  </cols>
  <sheetData>
    <row r="1" spans="2:14" ht="20.25" x14ac:dyDescent="0.2">
      <c r="B1" s="294" t="s">
        <v>55</v>
      </c>
      <c r="C1" s="294"/>
      <c r="D1" s="248"/>
      <c r="E1" s="294"/>
      <c r="F1" s="294"/>
    </row>
    <row r="2" spans="2:14" ht="20.25" x14ac:dyDescent="0.2">
      <c r="B2" s="295" t="s">
        <v>440</v>
      </c>
      <c r="C2" s="294"/>
      <c r="D2" s="248"/>
      <c r="E2" s="294"/>
      <c r="F2" s="294"/>
    </row>
    <row r="3" spans="2:14" ht="20.25" x14ac:dyDescent="0.2">
      <c r="B3" s="294" t="s">
        <v>99</v>
      </c>
      <c r="C3" s="294"/>
      <c r="D3" s="248"/>
      <c r="E3" s="294"/>
      <c r="F3" s="294"/>
    </row>
    <row r="4" spans="2:14" ht="20.25" x14ac:dyDescent="0.2">
      <c r="B4" s="294" t="s">
        <v>1252</v>
      </c>
      <c r="C4" s="294"/>
      <c r="D4" s="248"/>
      <c r="E4" s="294"/>
      <c r="F4" s="294"/>
    </row>
    <row r="5" spans="2:14" ht="20.25" x14ac:dyDescent="0.2">
      <c r="B5" s="18" t="s">
        <v>27</v>
      </c>
      <c r="C5" s="36"/>
      <c r="D5" s="249"/>
      <c r="E5" s="36"/>
      <c r="F5" s="36"/>
      <c r="J5" s="1">
        <v>-1</v>
      </c>
    </row>
    <row r="6" spans="2:14" ht="6.75" customHeight="1" x14ac:dyDescent="0.2">
      <c r="B6" s="294"/>
      <c r="C6" s="294"/>
      <c r="D6" s="248"/>
      <c r="E6" s="294"/>
      <c r="F6" s="294"/>
    </row>
    <row r="7" spans="2:14" ht="20.25" x14ac:dyDescent="0.2">
      <c r="D7" s="250" t="s">
        <v>542</v>
      </c>
      <c r="F7" s="293" t="s">
        <v>544</v>
      </c>
    </row>
    <row r="8" spans="2:14" ht="16.5" customHeight="1" x14ac:dyDescent="0.2">
      <c r="B8" s="2" t="s">
        <v>7</v>
      </c>
      <c r="D8" s="251" t="s">
        <v>543</v>
      </c>
      <c r="E8" s="41"/>
      <c r="F8" s="42" t="s">
        <v>114</v>
      </c>
      <c r="I8" s="267" t="s">
        <v>545</v>
      </c>
      <c r="N8" s="181"/>
    </row>
    <row r="9" spans="2:14" ht="16.5" customHeight="1" x14ac:dyDescent="0.2">
      <c r="B9" s="15" t="s">
        <v>0</v>
      </c>
      <c r="C9" s="3"/>
      <c r="D9" s="252"/>
      <c r="E9" s="38"/>
      <c r="F9" s="70"/>
      <c r="N9" s="181"/>
    </row>
    <row r="10" spans="2:14" ht="16.5" customHeight="1" x14ac:dyDescent="0.2">
      <c r="B10" s="1" t="s">
        <v>28</v>
      </c>
      <c r="C10" s="114"/>
      <c r="D10" s="253">
        <v>54834862</v>
      </c>
      <c r="E10" s="76"/>
      <c r="F10" s="78" t="e">
        <f>'المركز المالي '!#REF!</f>
        <v>#REF!</v>
      </c>
      <c r="G10" s="27"/>
      <c r="I10" s="268" t="e">
        <f>D10-F10</f>
        <v>#REF!</v>
      </c>
      <c r="N10" s="181"/>
    </row>
    <row r="11" spans="2:14" ht="16.5" customHeight="1" x14ac:dyDescent="0.2">
      <c r="B11" s="1" t="s">
        <v>79</v>
      </c>
      <c r="C11" s="114"/>
      <c r="D11" s="254">
        <v>1665962</v>
      </c>
      <c r="E11" s="76"/>
      <c r="F11" s="78" t="e">
        <f>'المركز المالي '!#REF!</f>
        <v>#REF!</v>
      </c>
      <c r="G11" s="27"/>
      <c r="H11" s="21"/>
      <c r="I11" s="268" t="e">
        <f>D11-F11</f>
        <v>#REF!</v>
      </c>
      <c r="N11" s="181"/>
    </row>
    <row r="12" spans="2:14" ht="16.5" customHeight="1" x14ac:dyDescent="0.2">
      <c r="B12" s="27" t="s">
        <v>73</v>
      </c>
      <c r="C12" s="113"/>
      <c r="D12" s="253">
        <v>1100054</v>
      </c>
      <c r="E12" s="79"/>
      <c r="F12" s="78" t="e">
        <f>'المركز المالي '!#REF!</f>
        <v>#REF!</v>
      </c>
      <c r="G12" s="27"/>
      <c r="H12" s="21"/>
      <c r="I12" s="268" t="e">
        <f>D12-F12</f>
        <v>#REF!</v>
      </c>
      <c r="N12" s="181"/>
    </row>
    <row r="13" spans="2:14" ht="16.5" customHeight="1" x14ac:dyDescent="0.2">
      <c r="B13" s="27" t="s">
        <v>93</v>
      </c>
      <c r="C13" s="113"/>
      <c r="D13" s="255">
        <v>1613133</v>
      </c>
      <c r="E13" s="80"/>
      <c r="F13" s="71" t="e">
        <f>'المركز المالي '!#REF!</f>
        <v>#REF!</v>
      </c>
      <c r="G13" s="27"/>
      <c r="H13" s="21"/>
      <c r="I13" s="268" t="e">
        <f>D13-F13</f>
        <v>#REF!</v>
      </c>
      <c r="J13" s="182"/>
      <c r="N13" s="181"/>
    </row>
    <row r="14" spans="2:14" ht="16.5" customHeight="1" thickBot="1" x14ac:dyDescent="0.25">
      <c r="B14" s="15" t="s">
        <v>1</v>
      </c>
      <c r="C14" s="114"/>
      <c r="D14" s="256">
        <f>SUM(D10:D13)</f>
        <v>59214011</v>
      </c>
      <c r="E14" s="82"/>
      <c r="F14" s="81" t="e">
        <f>SUM(F10:F13)</f>
        <v>#REF!</v>
      </c>
      <c r="I14" s="269"/>
      <c r="N14" s="181"/>
    </row>
    <row r="15" spans="2:14" ht="16.5" customHeight="1" thickTop="1" x14ac:dyDescent="0.2">
      <c r="B15" s="15" t="s">
        <v>8</v>
      </c>
      <c r="C15" s="113"/>
      <c r="D15" s="257"/>
      <c r="E15" s="80"/>
      <c r="F15" s="76"/>
      <c r="I15" s="268"/>
      <c r="N15" s="181"/>
    </row>
    <row r="16" spans="2:14" ht="16.5" customHeight="1" x14ac:dyDescent="0.2">
      <c r="B16" s="1" t="s">
        <v>56</v>
      </c>
      <c r="C16" s="114"/>
      <c r="D16" s="253">
        <v>104506923</v>
      </c>
      <c r="E16" s="76"/>
      <c r="F16" s="78" t="e">
        <f>'المركز المالي '!#REF!</f>
        <v>#REF!</v>
      </c>
      <c r="I16" s="268" t="e">
        <f>D16-F16</f>
        <v>#REF!</v>
      </c>
      <c r="N16" s="181"/>
    </row>
    <row r="17" spans="2:14" ht="16.5" customHeight="1" x14ac:dyDescent="0.2">
      <c r="B17" s="1" t="s">
        <v>57</v>
      </c>
      <c r="C17" s="113"/>
      <c r="D17" s="255">
        <v>619399</v>
      </c>
      <c r="E17" s="79"/>
      <c r="F17" s="71" t="e">
        <f>'المركز المالي '!#REF!</f>
        <v>#REF!</v>
      </c>
      <c r="I17" s="268" t="e">
        <f>D17-F17</f>
        <v>#REF!</v>
      </c>
      <c r="N17" s="181"/>
    </row>
    <row r="18" spans="2:14" ht="16.5" customHeight="1" x14ac:dyDescent="0.2">
      <c r="B18" s="15" t="s">
        <v>9</v>
      </c>
      <c r="C18" s="113"/>
      <c r="D18" s="258">
        <f>SUM(D16:D17)</f>
        <v>105126322</v>
      </c>
      <c r="E18" s="79"/>
      <c r="F18" s="96" t="e">
        <f>SUM(F16:F17)</f>
        <v>#REF!</v>
      </c>
      <c r="I18" s="269"/>
      <c r="L18" s="119"/>
      <c r="N18" s="181"/>
    </row>
    <row r="19" spans="2:14" ht="16.5" customHeight="1" thickBot="1" x14ac:dyDescent="0.25">
      <c r="B19" s="15" t="s">
        <v>10</v>
      </c>
      <c r="C19" s="3"/>
      <c r="D19" s="256">
        <f>D14+D18</f>
        <v>164340333</v>
      </c>
      <c r="E19" s="84"/>
      <c r="F19" s="81" t="e">
        <f>F14+F18</f>
        <v>#REF!</v>
      </c>
      <c r="I19" s="269"/>
      <c r="N19" s="181"/>
    </row>
    <row r="20" spans="2:14" ht="21" thickTop="1" x14ac:dyDescent="0.2">
      <c r="B20" s="2" t="s">
        <v>11</v>
      </c>
      <c r="C20" s="3"/>
      <c r="D20" s="257"/>
      <c r="E20" s="80"/>
      <c r="F20" s="76"/>
      <c r="I20" s="268"/>
      <c r="N20" s="181"/>
    </row>
    <row r="21" spans="2:14" ht="18" customHeight="1" x14ac:dyDescent="0.2">
      <c r="B21" s="15" t="s">
        <v>12</v>
      </c>
      <c r="C21" s="25"/>
      <c r="D21" s="257"/>
      <c r="E21" s="76"/>
      <c r="F21" s="76"/>
      <c r="I21" s="268"/>
      <c r="N21" s="181"/>
    </row>
    <row r="22" spans="2:14" ht="18" customHeight="1" x14ac:dyDescent="0.2">
      <c r="B22" s="35" t="s">
        <v>98</v>
      </c>
      <c r="C22" s="25"/>
      <c r="D22" s="1">
        <v>423838</v>
      </c>
      <c r="E22" s="79"/>
      <c r="F22" s="78" t="e">
        <f>'المركز المالي '!#REF!</f>
        <v>#REF!</v>
      </c>
      <c r="G22" s="27"/>
      <c r="H22" s="21"/>
      <c r="I22" s="268" t="e">
        <f>D22-F22</f>
        <v>#REF!</v>
      </c>
      <c r="N22" s="181"/>
    </row>
    <row r="23" spans="2:14" ht="18" customHeight="1" x14ac:dyDescent="0.2">
      <c r="B23" s="35" t="s">
        <v>58</v>
      </c>
      <c r="C23" s="25"/>
      <c r="D23" s="1">
        <v>16293425</v>
      </c>
      <c r="E23" s="79"/>
      <c r="F23" s="78" t="e">
        <f>'المركز المالي '!#REF!</f>
        <v>#REF!</v>
      </c>
      <c r="G23" s="27"/>
      <c r="H23" s="21"/>
      <c r="I23" s="268" t="e">
        <f>D23-F23</f>
        <v>#REF!</v>
      </c>
      <c r="N23" s="181"/>
    </row>
    <row r="24" spans="2:14" ht="18" customHeight="1" x14ac:dyDescent="0.2">
      <c r="B24" s="1" t="s">
        <v>81</v>
      </c>
      <c r="C24" s="69"/>
      <c r="D24" s="1">
        <v>3420344</v>
      </c>
      <c r="E24" s="79"/>
      <c r="F24" s="78" t="e">
        <f>'المركز المالي '!#REF!</f>
        <v>#REF!</v>
      </c>
      <c r="G24" s="27"/>
      <c r="H24" s="21"/>
      <c r="I24" s="268" t="e">
        <f>D24-F24</f>
        <v>#REF!</v>
      </c>
      <c r="N24" s="181"/>
    </row>
    <row r="25" spans="2:14" ht="18" customHeight="1" x14ac:dyDescent="0.2">
      <c r="B25" s="1" t="s">
        <v>112</v>
      </c>
      <c r="C25" s="69"/>
      <c r="D25" s="1">
        <v>1022088</v>
      </c>
      <c r="E25" s="79"/>
      <c r="F25" s="78" t="e">
        <f>'المركز المالي '!#REF!</f>
        <v>#REF!</v>
      </c>
      <c r="G25" s="27"/>
      <c r="H25" s="21"/>
      <c r="I25" s="268" t="e">
        <f>D25-F25</f>
        <v>#REF!</v>
      </c>
      <c r="J25" s="119"/>
      <c r="N25" s="181"/>
    </row>
    <row r="26" spans="2:14" ht="18" customHeight="1" thickBot="1" x14ac:dyDescent="0.25">
      <c r="B26" s="15" t="s">
        <v>13</v>
      </c>
      <c r="C26" s="25"/>
      <c r="D26" s="259">
        <f>SUM(D22:D25)</f>
        <v>21159695</v>
      </c>
      <c r="E26" s="75"/>
      <c r="F26" s="150" t="e">
        <f>SUM(F22:F25)</f>
        <v>#REF!</v>
      </c>
      <c r="I26" s="269"/>
      <c r="N26" s="181"/>
    </row>
    <row r="27" spans="2:14" ht="18" customHeight="1" thickTop="1" x14ac:dyDescent="0.2">
      <c r="B27" s="15"/>
      <c r="C27" s="25"/>
      <c r="D27" s="260"/>
      <c r="E27" s="82"/>
      <c r="F27" s="84"/>
      <c r="I27" s="268"/>
      <c r="N27" s="181"/>
    </row>
    <row r="28" spans="2:14" ht="18" customHeight="1" x14ac:dyDescent="0.2">
      <c r="B28" s="15" t="s">
        <v>14</v>
      </c>
      <c r="C28" s="25"/>
      <c r="D28" s="258"/>
      <c r="E28" s="76"/>
      <c r="F28" s="83"/>
      <c r="I28" s="268"/>
      <c r="N28" s="181"/>
    </row>
    <row r="29" spans="2:14" ht="18" customHeight="1" x14ac:dyDescent="0.2">
      <c r="B29" s="1" t="s">
        <v>59</v>
      </c>
      <c r="C29" s="25"/>
      <c r="D29" s="261">
        <v>539338</v>
      </c>
      <c r="E29" s="79"/>
      <c r="F29" s="78" t="e">
        <f>'المركز المالي '!#REF!</f>
        <v>#REF!</v>
      </c>
      <c r="G29" s="27"/>
      <c r="H29" s="21"/>
      <c r="I29" s="268" t="e">
        <f>D29-F29</f>
        <v>#REF!</v>
      </c>
      <c r="N29" s="181"/>
    </row>
    <row r="30" spans="2:14" ht="18" customHeight="1" x14ac:dyDescent="0.2">
      <c r="B30" s="15" t="s">
        <v>15</v>
      </c>
      <c r="C30" s="25"/>
      <c r="D30" s="262">
        <f>SUM(D29:D29)</f>
        <v>539338</v>
      </c>
      <c r="E30" s="75"/>
      <c r="F30" s="86" t="e">
        <f>SUM(F29:F29)</f>
        <v>#REF!</v>
      </c>
      <c r="I30" s="270"/>
      <c r="N30" s="181"/>
    </row>
    <row r="31" spans="2:14" ht="18" customHeight="1" thickBot="1" x14ac:dyDescent="0.25">
      <c r="B31" s="15" t="s">
        <v>16</v>
      </c>
      <c r="C31" s="25"/>
      <c r="D31" s="259">
        <f>D26+D30</f>
        <v>21699033</v>
      </c>
      <c r="E31" s="76"/>
      <c r="F31" s="85" t="e">
        <f>F26+F30</f>
        <v>#REF!</v>
      </c>
      <c r="I31" s="271"/>
      <c r="N31" s="181"/>
    </row>
    <row r="32" spans="2:14" ht="17.25" customHeight="1" thickTop="1" x14ac:dyDescent="0.2">
      <c r="B32" s="2" t="s">
        <v>17</v>
      </c>
      <c r="C32" s="25"/>
      <c r="D32" s="253"/>
      <c r="E32" s="76"/>
      <c r="F32" s="78"/>
      <c r="I32" s="268"/>
      <c r="N32" s="181"/>
    </row>
    <row r="33" spans="2:14" ht="17.25" customHeight="1" x14ac:dyDescent="0.2">
      <c r="B33" s="1" t="s">
        <v>4</v>
      </c>
      <c r="C33" s="25"/>
      <c r="D33" s="253">
        <v>100000000</v>
      </c>
      <c r="E33" s="79"/>
      <c r="F33" s="78" t="e">
        <f>'المركز المالي '!#REF!</f>
        <v>#REF!</v>
      </c>
      <c r="I33" s="268" t="e">
        <f>D33-F33</f>
        <v>#REF!</v>
      </c>
      <c r="N33" s="181"/>
    </row>
    <row r="34" spans="2:14" ht="17.25" customHeight="1" x14ac:dyDescent="0.2">
      <c r="B34" s="1" t="s">
        <v>407</v>
      </c>
      <c r="C34" s="25"/>
      <c r="D34" s="253">
        <v>30000000</v>
      </c>
      <c r="E34" s="79"/>
      <c r="F34" s="78" t="e">
        <f>'المركز المالي '!#REF!</f>
        <v>#REF!</v>
      </c>
      <c r="I34" s="268" t="e">
        <f>D34-F34</f>
        <v>#REF!</v>
      </c>
      <c r="N34" s="181"/>
    </row>
    <row r="35" spans="2:14" ht="17.25" customHeight="1" x14ac:dyDescent="0.2">
      <c r="B35" s="1" t="s">
        <v>6</v>
      </c>
      <c r="C35" s="25"/>
      <c r="D35" s="261">
        <v>12641302</v>
      </c>
      <c r="E35" s="76"/>
      <c r="F35" s="87" t="e">
        <f>'المركز المالي '!#REF!</f>
        <v>#REF!</v>
      </c>
      <c r="I35" s="268" t="e">
        <f>D35-F35</f>
        <v>#REF!</v>
      </c>
      <c r="N35" s="181"/>
    </row>
    <row r="36" spans="2:14" ht="17.25" customHeight="1" x14ac:dyDescent="0.2">
      <c r="B36" s="15" t="s">
        <v>18</v>
      </c>
      <c r="C36" s="25"/>
      <c r="D36" s="263">
        <f>SUM(D33:D35)</f>
        <v>142641302</v>
      </c>
      <c r="E36" s="76"/>
      <c r="F36" s="88" t="e">
        <f>SUM(F33:F35)</f>
        <v>#REF!</v>
      </c>
      <c r="I36" s="268"/>
      <c r="N36" s="181"/>
    </row>
    <row r="37" spans="2:14" ht="17.25" customHeight="1" thickBot="1" x14ac:dyDescent="0.25">
      <c r="B37" s="15" t="s">
        <v>19</v>
      </c>
      <c r="C37" s="25"/>
      <c r="D37" s="264">
        <f>D31+D36</f>
        <v>164340335</v>
      </c>
      <c r="E37" s="84"/>
      <c r="F37" s="89" t="e">
        <f>F31+F36</f>
        <v>#REF!</v>
      </c>
      <c r="I37" s="268"/>
      <c r="N37" s="181"/>
    </row>
    <row r="38" spans="2:14" ht="17.25" customHeight="1" thickTop="1" x14ac:dyDescent="0.2">
      <c r="B38" s="15"/>
      <c r="C38" s="25"/>
      <c r="D38" s="260"/>
      <c r="E38" s="84"/>
      <c r="F38" s="84"/>
      <c r="N38" s="181"/>
    </row>
    <row r="39" spans="2:14" ht="9" customHeight="1" x14ac:dyDescent="0.2">
      <c r="B39" s="15"/>
      <c r="C39" s="25"/>
      <c r="D39" s="260"/>
      <c r="E39" s="84"/>
      <c r="F39" s="84"/>
    </row>
    <row r="40" spans="2:14" ht="7.5" customHeight="1" x14ac:dyDescent="0.2">
      <c r="B40" s="15"/>
      <c r="C40" s="25"/>
      <c r="D40" s="260"/>
      <c r="E40" s="84"/>
      <c r="F40" s="84"/>
    </row>
    <row r="41" spans="2:14" ht="7.5" customHeight="1" x14ac:dyDescent="0.2">
      <c r="B41" s="15"/>
      <c r="C41" s="25"/>
      <c r="D41" s="260"/>
      <c r="E41" s="84"/>
      <c r="F41" s="84"/>
    </row>
    <row r="42" spans="2:14" ht="27.75" hidden="1" customHeight="1" x14ac:dyDescent="0.2">
      <c r="B42" s="15"/>
      <c r="C42" s="25"/>
      <c r="D42" s="260"/>
      <c r="E42" s="84"/>
      <c r="F42" s="84"/>
    </row>
    <row r="43" spans="2:14" ht="13.5" customHeight="1" x14ac:dyDescent="0.2">
      <c r="B43" s="15"/>
      <c r="C43" s="25"/>
      <c r="E43" s="19"/>
      <c r="F43" s="39"/>
    </row>
    <row r="44" spans="2:14" ht="20.25" x14ac:dyDescent="0.2">
      <c r="B44" s="399" t="s">
        <v>470</v>
      </c>
      <c r="C44" s="399"/>
      <c r="D44" s="399"/>
      <c r="E44" s="399"/>
      <c r="F44" s="399"/>
    </row>
    <row r="45" spans="2:14" ht="3.75" customHeight="1" x14ac:dyDescent="0.2">
      <c r="B45" s="4"/>
      <c r="C45" s="4"/>
      <c r="D45" s="266"/>
      <c r="E45" s="18"/>
      <c r="F45" s="30"/>
    </row>
    <row r="46" spans="2:14" ht="26.25" customHeight="1" x14ac:dyDescent="0.2">
      <c r="B46" s="400">
        <v>4</v>
      </c>
      <c r="C46" s="400"/>
      <c r="D46" s="400"/>
      <c r="E46" s="400"/>
      <c r="F46" s="400"/>
    </row>
    <row r="47" spans="2:14" ht="26.25" customHeight="1" x14ac:dyDescent="0.2">
      <c r="D47" s="265">
        <f>D37-D19</f>
        <v>2</v>
      </c>
      <c r="F47" s="76" t="e">
        <f>F37-F19</f>
        <v>#REF!</v>
      </c>
    </row>
  </sheetData>
  <mergeCells count="2">
    <mergeCell ref="B44:F44"/>
    <mergeCell ref="B46:F46"/>
  </mergeCells>
  <printOptions horizontalCentered="1"/>
  <pageMargins left="0.43307086614173229" right="0.27559055118110237" top="0.62992125984251968" bottom="0" header="0.23622047244094491" footer="0"/>
  <pageSetup paperSize="9" firstPageNumber="5"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Q173"/>
  <sheetViews>
    <sheetView showGridLines="0" rightToLeft="1" zoomScale="90" zoomScaleNormal="90" workbookViewId="0">
      <pane xSplit="4" ySplit="4" topLeftCell="E154" activePane="bottomRight" state="frozen"/>
      <selection pane="topRight" activeCell="F1" sqref="F1"/>
      <selection pane="bottomLeft" activeCell="A3" sqref="A3"/>
      <selection pane="bottomRight" sqref="A1:L4"/>
    </sheetView>
  </sheetViews>
  <sheetFormatPr defaultColWidth="8.875" defaultRowHeight="15" x14ac:dyDescent="0.25"/>
  <cols>
    <col min="1" max="1" width="13.625" style="238" customWidth="1"/>
    <col min="2" max="2" width="29.125" style="234" customWidth="1"/>
    <col min="3" max="3" width="15.375" style="239" customWidth="1"/>
    <col min="4" max="4" width="15.625" style="239" customWidth="1"/>
    <col min="5" max="5" width="15.625" style="239" hidden="1" customWidth="1"/>
    <col min="6" max="6" width="16.875" style="239" hidden="1" customWidth="1"/>
    <col min="7" max="7" width="14.625" style="239" customWidth="1"/>
    <col min="8" max="8" width="15.375" style="239" customWidth="1"/>
    <col min="9" max="10" width="13.75" style="234" customWidth="1"/>
    <col min="11" max="11" width="21.625" style="234" customWidth="1"/>
    <col min="12" max="12" width="21.5" style="234" customWidth="1"/>
    <col min="13" max="13" width="14.625" style="243" customWidth="1"/>
    <col min="14" max="16" width="14.375" style="243" customWidth="1"/>
    <col min="17" max="17" width="19.375" style="240" customWidth="1"/>
    <col min="18" max="16384" width="8.875" style="234"/>
  </cols>
  <sheetData>
    <row r="1" spans="1:17" x14ac:dyDescent="0.25">
      <c r="A1" s="430" t="s">
        <v>426</v>
      </c>
      <c r="B1" s="431"/>
      <c r="C1" s="432"/>
      <c r="D1" s="432"/>
      <c r="E1" s="432"/>
      <c r="F1" s="432"/>
      <c r="G1" s="432"/>
      <c r="H1" s="432"/>
      <c r="I1" s="275" t="s">
        <v>99</v>
      </c>
      <c r="J1" s="276">
        <v>32688657</v>
      </c>
      <c r="K1" s="277"/>
      <c r="L1" s="277"/>
      <c r="M1" s="278"/>
      <c r="N1" s="278"/>
      <c r="O1" s="278"/>
      <c r="P1" s="278"/>
      <c r="Q1" s="279"/>
    </row>
    <row r="2" spans="1:17" x14ac:dyDescent="0.25">
      <c r="A2" s="394" t="s">
        <v>479</v>
      </c>
      <c r="B2" s="433"/>
      <c r="C2" s="434"/>
      <c r="D2" s="434"/>
      <c r="E2" s="434"/>
      <c r="F2" s="434"/>
      <c r="G2" s="434"/>
      <c r="H2" s="434"/>
      <c r="I2" s="275" t="s">
        <v>100</v>
      </c>
      <c r="J2" s="276">
        <v>-32688656</v>
      </c>
      <c r="K2" s="277"/>
      <c r="L2" s="277"/>
      <c r="M2" s="278"/>
      <c r="N2" s="278"/>
      <c r="O2" s="278"/>
      <c r="P2" s="278"/>
      <c r="Q2" s="279"/>
    </row>
    <row r="3" spans="1:17" x14ac:dyDescent="0.25">
      <c r="A3" s="394" t="s">
        <v>549</v>
      </c>
      <c r="B3" s="433"/>
      <c r="C3" s="434"/>
      <c r="D3" s="434"/>
      <c r="E3" s="434"/>
      <c r="F3" s="434"/>
      <c r="G3" s="434"/>
      <c r="H3" s="434"/>
      <c r="I3" s="277"/>
      <c r="J3" s="277">
        <f>SUBTOTAL(9,J1:J2)</f>
        <v>1</v>
      </c>
      <c r="K3" s="277"/>
      <c r="L3" s="277"/>
      <c r="M3" s="276">
        <f>SUBTOTAL(9,M4:M172)</f>
        <v>1</v>
      </c>
      <c r="N3" s="276">
        <f>SUBTOTAL(9,N4:N172)</f>
        <v>-1</v>
      </c>
      <c r="O3" s="276">
        <f>SUBTOTAL(9,O4:O172)</f>
        <v>322119195</v>
      </c>
      <c r="P3" s="276">
        <f>SUBTOTAL(9,P4:P172)</f>
        <v>322119196</v>
      </c>
      <c r="Q3" s="276"/>
    </row>
    <row r="4" spans="1:17" s="235" customFormat="1" x14ac:dyDescent="0.25">
      <c r="A4" s="173" t="s">
        <v>115</v>
      </c>
      <c r="B4" s="173" t="s">
        <v>116</v>
      </c>
      <c r="C4" s="207" t="s">
        <v>117</v>
      </c>
      <c r="D4" s="207" t="s">
        <v>118</v>
      </c>
      <c r="E4" s="207" t="s">
        <v>119</v>
      </c>
      <c r="F4" s="207" t="s">
        <v>120</v>
      </c>
      <c r="G4" s="207" t="s">
        <v>121</v>
      </c>
      <c r="H4" s="207" t="s">
        <v>122</v>
      </c>
      <c r="I4" s="280" t="s">
        <v>402</v>
      </c>
      <c r="J4" s="280" t="s">
        <v>403</v>
      </c>
      <c r="K4" s="280" t="s">
        <v>404</v>
      </c>
      <c r="L4" s="280" t="s">
        <v>405</v>
      </c>
      <c r="M4" s="281" t="s">
        <v>537</v>
      </c>
      <c r="N4" s="281" t="s">
        <v>538</v>
      </c>
      <c r="O4" s="281" t="s">
        <v>539</v>
      </c>
      <c r="P4" s="281" t="s">
        <v>540</v>
      </c>
      <c r="Q4" s="282" t="s">
        <v>541</v>
      </c>
    </row>
    <row r="5" spans="1:17" s="235" customFormat="1" x14ac:dyDescent="0.25">
      <c r="A5" s="232" t="s">
        <v>123</v>
      </c>
      <c r="B5" s="232" t="s">
        <v>124</v>
      </c>
      <c r="C5" s="236">
        <v>9834861.5899999999</v>
      </c>
      <c r="D5" s="236"/>
      <c r="E5" s="236">
        <v>131356238.47</v>
      </c>
      <c r="F5" s="236">
        <v>135634087.46000001</v>
      </c>
      <c r="G5" s="236">
        <v>5557012.5999999996</v>
      </c>
      <c r="H5" s="236"/>
      <c r="I5" s="233" t="s">
        <v>99</v>
      </c>
      <c r="J5" s="233" t="s">
        <v>0</v>
      </c>
      <c r="K5" s="233" t="s">
        <v>28</v>
      </c>
      <c r="L5" s="233" t="s">
        <v>105</v>
      </c>
      <c r="M5" s="242">
        <f>ROUND((G5-H5),0)</f>
        <v>5557013</v>
      </c>
      <c r="N5" s="242">
        <f t="shared" ref="N5:N68" si="0">ROUND((C5-D5),0)</f>
        <v>9834862</v>
      </c>
      <c r="O5" s="242">
        <f>ROUND(E5,0)</f>
        <v>131356238</v>
      </c>
      <c r="P5" s="242">
        <f>ROUND(F5,0)</f>
        <v>135634087</v>
      </c>
      <c r="Q5" s="233" t="s">
        <v>28</v>
      </c>
    </row>
    <row r="6" spans="1:17" s="235" customFormat="1" x14ac:dyDescent="0.25">
      <c r="A6" s="232" t="s">
        <v>125</v>
      </c>
      <c r="B6" s="232" t="s">
        <v>126</v>
      </c>
      <c r="C6" s="236">
        <v>45000000</v>
      </c>
      <c r="D6" s="236"/>
      <c r="E6" s="236">
        <v>113000000</v>
      </c>
      <c r="F6" s="236">
        <v>115000000</v>
      </c>
      <c r="G6" s="236">
        <v>43000000</v>
      </c>
      <c r="H6" s="236"/>
      <c r="I6" s="233" t="s">
        <v>99</v>
      </c>
      <c r="J6" s="233" t="s">
        <v>0</v>
      </c>
      <c r="K6" s="233" t="s">
        <v>28</v>
      </c>
      <c r="L6" s="233" t="s">
        <v>126</v>
      </c>
      <c r="M6" s="242">
        <f t="shared" ref="M6:M69" si="1">ROUND((G6-H6),0)</f>
        <v>43000000</v>
      </c>
      <c r="N6" s="242">
        <f t="shared" si="0"/>
        <v>45000000</v>
      </c>
      <c r="O6" s="242">
        <f t="shared" ref="O6:P69" si="2">ROUND(E6,0)</f>
        <v>113000000</v>
      </c>
      <c r="P6" s="242">
        <f t="shared" si="2"/>
        <v>115000000</v>
      </c>
      <c r="Q6" s="233" t="s">
        <v>28</v>
      </c>
    </row>
    <row r="7" spans="1:17" s="235" customFormat="1" x14ac:dyDescent="0.25">
      <c r="A7" s="232" t="s">
        <v>127</v>
      </c>
      <c r="B7" s="232" t="s">
        <v>480</v>
      </c>
      <c r="C7" s="236">
        <v>0</v>
      </c>
      <c r="D7" s="236"/>
      <c r="E7" s="236">
        <v>6025.45</v>
      </c>
      <c r="F7" s="236">
        <v>4025.45</v>
      </c>
      <c r="G7" s="236">
        <v>2000</v>
      </c>
      <c r="H7" s="236"/>
      <c r="I7" s="233" t="s">
        <v>99</v>
      </c>
      <c r="J7" s="233" t="s">
        <v>0</v>
      </c>
      <c r="K7" s="233" t="s">
        <v>73</v>
      </c>
      <c r="L7" s="233" t="s">
        <v>37</v>
      </c>
      <c r="M7" s="242">
        <f t="shared" si="1"/>
        <v>2000</v>
      </c>
      <c r="N7" s="242">
        <f t="shared" si="0"/>
        <v>0</v>
      </c>
      <c r="O7" s="242">
        <f t="shared" si="2"/>
        <v>6025</v>
      </c>
      <c r="P7" s="242">
        <f t="shared" si="2"/>
        <v>4025</v>
      </c>
      <c r="Q7" s="233" t="s">
        <v>73</v>
      </c>
    </row>
    <row r="8" spans="1:17" s="235" customFormat="1" ht="16.899999999999999" customHeight="1" x14ac:dyDescent="0.25">
      <c r="A8" s="274">
        <v>1010030002</v>
      </c>
      <c r="B8" s="274" t="s">
        <v>128</v>
      </c>
      <c r="C8" s="236">
        <v>1100053.42</v>
      </c>
      <c r="D8" s="236"/>
      <c r="E8" s="236">
        <v>245558.9</v>
      </c>
      <c r="F8" s="236">
        <v>587819.76</v>
      </c>
      <c r="G8" s="236">
        <v>757792.56</v>
      </c>
      <c r="H8" s="236"/>
      <c r="I8" s="272" t="s">
        <v>99</v>
      </c>
      <c r="J8" s="272" t="s">
        <v>0</v>
      </c>
      <c r="K8" s="272" t="s">
        <v>73</v>
      </c>
      <c r="L8" s="272" t="s">
        <v>556</v>
      </c>
      <c r="M8" s="242">
        <f t="shared" si="1"/>
        <v>757793</v>
      </c>
      <c r="N8" s="242">
        <f t="shared" si="0"/>
        <v>1100053</v>
      </c>
      <c r="O8" s="242">
        <f t="shared" si="2"/>
        <v>245559</v>
      </c>
      <c r="P8" s="242">
        <f t="shared" si="2"/>
        <v>587820</v>
      </c>
      <c r="Q8" s="233" t="s">
        <v>73</v>
      </c>
    </row>
    <row r="9" spans="1:17" s="235" customFormat="1" ht="16.899999999999999" customHeight="1" x14ac:dyDescent="0.25">
      <c r="A9" s="232" t="s">
        <v>129</v>
      </c>
      <c r="B9" s="232" t="s">
        <v>130</v>
      </c>
      <c r="C9" s="236">
        <v>1638945.35</v>
      </c>
      <c r="D9" s="236"/>
      <c r="E9" s="236">
        <v>20406076.440000001</v>
      </c>
      <c r="F9" s="236">
        <v>15223541.75</v>
      </c>
      <c r="G9" s="236">
        <v>6821480.04</v>
      </c>
      <c r="H9" s="236"/>
      <c r="I9" s="233" t="s">
        <v>99</v>
      </c>
      <c r="J9" s="233" t="s">
        <v>0</v>
      </c>
      <c r="K9" s="233" t="s">
        <v>79</v>
      </c>
      <c r="L9" s="233" t="s">
        <v>79</v>
      </c>
      <c r="M9" s="242">
        <f t="shared" si="1"/>
        <v>6821480</v>
      </c>
      <c r="N9" s="242">
        <f t="shared" si="0"/>
        <v>1638945</v>
      </c>
      <c r="O9" s="242">
        <f t="shared" si="2"/>
        <v>20406076</v>
      </c>
      <c r="P9" s="242">
        <f t="shared" si="2"/>
        <v>15223542</v>
      </c>
      <c r="Q9" s="233" t="s">
        <v>79</v>
      </c>
    </row>
    <row r="10" spans="1:17" s="235" customFormat="1" ht="16.899999999999999" customHeight="1" x14ac:dyDescent="0.25">
      <c r="A10" s="232" t="s">
        <v>131</v>
      </c>
      <c r="B10" s="232" t="s">
        <v>132</v>
      </c>
      <c r="C10" s="236">
        <v>0</v>
      </c>
      <c r="D10" s="236"/>
      <c r="E10" s="236">
        <v>652263.07999999996</v>
      </c>
      <c r="F10" s="236">
        <v>652263.07999999996</v>
      </c>
      <c r="G10" s="236">
        <v>0</v>
      </c>
      <c r="H10" s="236"/>
      <c r="I10" s="233" t="s">
        <v>99</v>
      </c>
      <c r="J10" s="233" t="s">
        <v>12</v>
      </c>
      <c r="K10" s="233" t="s">
        <v>81</v>
      </c>
      <c r="L10" s="233" t="s">
        <v>74</v>
      </c>
      <c r="M10" s="242">
        <f t="shared" si="1"/>
        <v>0</v>
      </c>
      <c r="N10" s="242">
        <f t="shared" si="0"/>
        <v>0</v>
      </c>
      <c r="O10" s="242">
        <f t="shared" si="2"/>
        <v>652263</v>
      </c>
      <c r="P10" s="242">
        <f t="shared" si="2"/>
        <v>652263</v>
      </c>
      <c r="Q10" s="233" t="s">
        <v>81</v>
      </c>
    </row>
    <row r="11" spans="1:17" s="235" customFormat="1" ht="16.899999999999999" customHeight="1" x14ac:dyDescent="0.25">
      <c r="A11" s="232" t="s">
        <v>133</v>
      </c>
      <c r="B11" s="232" t="s">
        <v>134</v>
      </c>
      <c r="C11" s="236">
        <v>1613133.1</v>
      </c>
      <c r="D11" s="236"/>
      <c r="E11" s="236">
        <v>263193.27</v>
      </c>
      <c r="F11" s="236">
        <v>193463.09</v>
      </c>
      <c r="G11" s="236">
        <v>1682863.28</v>
      </c>
      <c r="H11" s="236"/>
      <c r="I11" s="233" t="s">
        <v>99</v>
      </c>
      <c r="J11" s="233" t="s">
        <v>0</v>
      </c>
      <c r="K11" s="233" t="s">
        <v>29</v>
      </c>
      <c r="L11" s="233" t="s">
        <v>93</v>
      </c>
      <c r="M11" s="242">
        <f t="shared" si="1"/>
        <v>1682863</v>
      </c>
      <c r="N11" s="242">
        <f t="shared" si="0"/>
        <v>1613133</v>
      </c>
      <c r="O11" s="242">
        <f t="shared" si="2"/>
        <v>263193</v>
      </c>
      <c r="P11" s="242">
        <f t="shared" si="2"/>
        <v>193463</v>
      </c>
      <c r="Q11" s="233" t="s">
        <v>93</v>
      </c>
    </row>
    <row r="12" spans="1:17" s="235" customFormat="1" ht="16.899999999999999" customHeight="1" x14ac:dyDescent="0.25">
      <c r="A12" s="232" t="s">
        <v>135</v>
      </c>
      <c r="B12" s="232" t="s">
        <v>136</v>
      </c>
      <c r="C12" s="236">
        <v>260655408.24000001</v>
      </c>
      <c r="D12" s="236"/>
      <c r="E12" s="236"/>
      <c r="F12" s="236"/>
      <c r="G12" s="236">
        <v>260655408.24000001</v>
      </c>
      <c r="H12" s="236"/>
      <c r="I12" s="233" t="s">
        <v>99</v>
      </c>
      <c r="J12" s="233" t="s">
        <v>406</v>
      </c>
      <c r="K12" s="233" t="s">
        <v>56</v>
      </c>
      <c r="L12" s="233" t="s">
        <v>61</v>
      </c>
      <c r="M12" s="242">
        <f t="shared" si="1"/>
        <v>260655408</v>
      </c>
      <c r="N12" s="242">
        <f t="shared" si="0"/>
        <v>260655408</v>
      </c>
      <c r="O12" s="242">
        <f t="shared" si="2"/>
        <v>0</v>
      </c>
      <c r="P12" s="242">
        <f t="shared" si="2"/>
        <v>0</v>
      </c>
      <c r="Q12" s="233" t="s">
        <v>56</v>
      </c>
    </row>
    <row r="13" spans="1:17" s="235" customFormat="1" ht="16.899999999999999" customHeight="1" x14ac:dyDescent="0.25">
      <c r="A13" s="232" t="s">
        <v>137</v>
      </c>
      <c r="B13" s="232" t="s">
        <v>138</v>
      </c>
      <c r="C13" s="236">
        <v>12895022</v>
      </c>
      <c r="D13" s="236"/>
      <c r="E13" s="236"/>
      <c r="F13" s="236"/>
      <c r="G13" s="236">
        <v>12895022</v>
      </c>
      <c r="H13" s="236"/>
      <c r="I13" s="233" t="s">
        <v>99</v>
      </c>
      <c r="J13" s="233" t="s">
        <v>406</v>
      </c>
      <c r="K13" s="233" t="s">
        <v>56</v>
      </c>
      <c r="L13" s="233" t="s">
        <v>61</v>
      </c>
      <c r="M13" s="242">
        <f t="shared" si="1"/>
        <v>12895022</v>
      </c>
      <c r="N13" s="242">
        <f t="shared" si="0"/>
        <v>12895022</v>
      </c>
      <c r="O13" s="242">
        <f t="shared" si="2"/>
        <v>0</v>
      </c>
      <c r="P13" s="242">
        <f t="shared" si="2"/>
        <v>0</v>
      </c>
      <c r="Q13" s="233" t="s">
        <v>56</v>
      </c>
    </row>
    <row r="14" spans="1:17" s="235" customFormat="1" ht="16.899999999999999" customHeight="1" x14ac:dyDescent="0.25">
      <c r="A14" s="232" t="s">
        <v>139</v>
      </c>
      <c r="B14" s="232" t="s">
        <v>140</v>
      </c>
      <c r="C14" s="236">
        <v>2272038.2000000002</v>
      </c>
      <c r="D14" s="236"/>
      <c r="E14" s="236"/>
      <c r="F14" s="236"/>
      <c r="G14" s="236">
        <v>2272038.2000000002</v>
      </c>
      <c r="H14" s="236"/>
      <c r="I14" s="233" t="s">
        <v>99</v>
      </c>
      <c r="J14" s="233" t="s">
        <v>406</v>
      </c>
      <c r="K14" s="233" t="s">
        <v>56</v>
      </c>
      <c r="L14" s="233" t="s">
        <v>61</v>
      </c>
      <c r="M14" s="242">
        <f t="shared" si="1"/>
        <v>2272038</v>
      </c>
      <c r="N14" s="242">
        <f t="shared" si="0"/>
        <v>2272038</v>
      </c>
      <c r="O14" s="242">
        <f t="shared" si="2"/>
        <v>0</v>
      </c>
      <c r="P14" s="242">
        <f t="shared" si="2"/>
        <v>0</v>
      </c>
      <c r="Q14" s="233" t="s">
        <v>56</v>
      </c>
    </row>
    <row r="15" spans="1:17" s="235" customFormat="1" ht="16.899999999999999" customHeight="1" x14ac:dyDescent="0.25">
      <c r="A15" s="232" t="s">
        <v>141</v>
      </c>
      <c r="B15" s="232" t="s">
        <v>142</v>
      </c>
      <c r="C15" s="236">
        <v>20095032</v>
      </c>
      <c r="D15" s="236"/>
      <c r="E15" s="236"/>
      <c r="F15" s="236"/>
      <c r="G15" s="236">
        <v>20095032</v>
      </c>
      <c r="H15" s="236"/>
      <c r="I15" s="233" t="s">
        <v>99</v>
      </c>
      <c r="J15" s="233" t="s">
        <v>406</v>
      </c>
      <c r="K15" s="233" t="s">
        <v>56</v>
      </c>
      <c r="L15" s="233" t="s">
        <v>23</v>
      </c>
      <c r="M15" s="242">
        <f t="shared" si="1"/>
        <v>20095032</v>
      </c>
      <c r="N15" s="242">
        <f t="shared" si="0"/>
        <v>20095032</v>
      </c>
      <c r="O15" s="242">
        <f t="shared" si="2"/>
        <v>0</v>
      </c>
      <c r="P15" s="242">
        <f t="shared" si="2"/>
        <v>0</v>
      </c>
      <c r="Q15" s="233" t="s">
        <v>56</v>
      </c>
    </row>
    <row r="16" spans="1:17" s="235" customFormat="1" ht="16.899999999999999" customHeight="1" x14ac:dyDescent="0.25">
      <c r="A16" s="232" t="s">
        <v>143</v>
      </c>
      <c r="B16" s="232" t="s">
        <v>144</v>
      </c>
      <c r="C16" s="236">
        <v>5040000</v>
      </c>
      <c r="D16" s="236"/>
      <c r="E16" s="236"/>
      <c r="F16" s="236"/>
      <c r="G16" s="236">
        <v>5040000</v>
      </c>
      <c r="H16" s="236"/>
      <c r="I16" s="233" t="s">
        <v>99</v>
      </c>
      <c r="J16" s="233" t="s">
        <v>406</v>
      </c>
      <c r="K16" s="233" t="s">
        <v>56</v>
      </c>
      <c r="L16" s="233" t="s">
        <v>23</v>
      </c>
      <c r="M16" s="242">
        <f t="shared" si="1"/>
        <v>5040000</v>
      </c>
      <c r="N16" s="242">
        <f t="shared" si="0"/>
        <v>5040000</v>
      </c>
      <c r="O16" s="242">
        <f t="shared" si="2"/>
        <v>0</v>
      </c>
      <c r="P16" s="242">
        <f t="shared" si="2"/>
        <v>0</v>
      </c>
      <c r="Q16" s="233" t="s">
        <v>56</v>
      </c>
    </row>
    <row r="17" spans="1:17" s="235" customFormat="1" x14ac:dyDescent="0.25">
      <c r="A17" s="232" t="s">
        <v>145</v>
      </c>
      <c r="B17" s="232" t="s">
        <v>146</v>
      </c>
      <c r="C17" s="236">
        <v>3179586.2</v>
      </c>
      <c r="D17" s="236"/>
      <c r="E17" s="236">
        <v>5000</v>
      </c>
      <c r="F17" s="236"/>
      <c r="G17" s="236">
        <v>3184586.2</v>
      </c>
      <c r="H17" s="236"/>
      <c r="I17" s="272" t="s">
        <v>99</v>
      </c>
      <c r="J17" s="272" t="s">
        <v>406</v>
      </c>
      <c r="K17" s="272" t="s">
        <v>56</v>
      </c>
      <c r="L17" s="272" t="s">
        <v>61</v>
      </c>
      <c r="M17" s="242">
        <f t="shared" si="1"/>
        <v>3184586</v>
      </c>
      <c r="N17" s="242">
        <f t="shared" si="0"/>
        <v>3179586</v>
      </c>
      <c r="O17" s="242">
        <f t="shared" si="2"/>
        <v>5000</v>
      </c>
      <c r="P17" s="242">
        <f t="shared" si="2"/>
        <v>0</v>
      </c>
      <c r="Q17" s="233" t="s">
        <v>56</v>
      </c>
    </row>
    <row r="18" spans="1:17" s="235" customFormat="1" x14ac:dyDescent="0.25">
      <c r="A18" s="232" t="s">
        <v>147</v>
      </c>
      <c r="B18" s="232" t="s">
        <v>148</v>
      </c>
      <c r="C18" s="236">
        <v>2460</v>
      </c>
      <c r="D18" s="236"/>
      <c r="E18" s="236"/>
      <c r="F18" s="236"/>
      <c r="G18" s="236">
        <v>2460</v>
      </c>
      <c r="H18" s="236"/>
      <c r="I18" s="233" t="s">
        <v>99</v>
      </c>
      <c r="J18" s="233" t="s">
        <v>406</v>
      </c>
      <c r="K18" s="233" t="s">
        <v>56</v>
      </c>
      <c r="L18" s="233" t="s">
        <v>61</v>
      </c>
      <c r="M18" s="242">
        <f t="shared" si="1"/>
        <v>2460</v>
      </c>
      <c r="N18" s="242">
        <f t="shared" si="0"/>
        <v>2460</v>
      </c>
      <c r="O18" s="242">
        <f t="shared" si="2"/>
        <v>0</v>
      </c>
      <c r="P18" s="242">
        <f t="shared" si="2"/>
        <v>0</v>
      </c>
      <c r="Q18" s="233" t="s">
        <v>56</v>
      </c>
    </row>
    <row r="19" spans="1:17" s="235" customFormat="1" x14ac:dyDescent="0.25">
      <c r="A19" s="232" t="s">
        <v>149</v>
      </c>
      <c r="B19" s="232" t="s">
        <v>150</v>
      </c>
      <c r="C19" s="236">
        <v>14020</v>
      </c>
      <c r="D19" s="236"/>
      <c r="E19" s="236"/>
      <c r="F19" s="236"/>
      <c r="G19" s="236">
        <v>14020</v>
      </c>
      <c r="H19" s="236"/>
      <c r="I19" s="233" t="s">
        <v>99</v>
      </c>
      <c r="J19" s="233" t="s">
        <v>406</v>
      </c>
      <c r="K19" s="233" t="s">
        <v>56</v>
      </c>
      <c r="L19" s="233" t="s">
        <v>61</v>
      </c>
      <c r="M19" s="242">
        <f t="shared" si="1"/>
        <v>14020</v>
      </c>
      <c r="N19" s="242">
        <f t="shared" si="0"/>
        <v>14020</v>
      </c>
      <c r="O19" s="242">
        <f t="shared" si="2"/>
        <v>0</v>
      </c>
      <c r="P19" s="242">
        <f t="shared" si="2"/>
        <v>0</v>
      </c>
      <c r="Q19" s="233" t="s">
        <v>56</v>
      </c>
    </row>
    <row r="20" spans="1:17" s="235" customFormat="1" x14ac:dyDescent="0.25">
      <c r="A20" s="232" t="s">
        <v>151</v>
      </c>
      <c r="B20" s="232" t="s">
        <v>152</v>
      </c>
      <c r="C20" s="236">
        <v>32089.7</v>
      </c>
      <c r="D20" s="236"/>
      <c r="E20" s="236"/>
      <c r="F20" s="236"/>
      <c r="G20" s="236">
        <v>32089.7</v>
      </c>
      <c r="H20" s="236"/>
      <c r="I20" s="233" t="s">
        <v>99</v>
      </c>
      <c r="J20" s="233" t="s">
        <v>406</v>
      </c>
      <c r="K20" s="233" t="s">
        <v>56</v>
      </c>
      <c r="L20" s="233" t="s">
        <v>61</v>
      </c>
      <c r="M20" s="242">
        <f t="shared" si="1"/>
        <v>32090</v>
      </c>
      <c r="N20" s="242">
        <f t="shared" si="0"/>
        <v>32090</v>
      </c>
      <c r="O20" s="242">
        <f t="shared" si="2"/>
        <v>0</v>
      </c>
      <c r="P20" s="242">
        <f t="shared" si="2"/>
        <v>0</v>
      </c>
      <c r="Q20" s="233" t="s">
        <v>56</v>
      </c>
    </row>
    <row r="21" spans="1:17" s="235" customFormat="1" x14ac:dyDescent="0.25">
      <c r="A21" s="232" t="s">
        <v>153</v>
      </c>
      <c r="B21" s="232" t="s">
        <v>154</v>
      </c>
      <c r="C21" s="236">
        <v>8916</v>
      </c>
      <c r="D21" s="236"/>
      <c r="E21" s="236"/>
      <c r="F21" s="236"/>
      <c r="G21" s="236">
        <v>8916</v>
      </c>
      <c r="H21" s="236"/>
      <c r="I21" s="233" t="s">
        <v>99</v>
      </c>
      <c r="J21" s="233" t="s">
        <v>406</v>
      </c>
      <c r="K21" s="233" t="s">
        <v>56</v>
      </c>
      <c r="L21" s="233" t="s">
        <v>61</v>
      </c>
      <c r="M21" s="242">
        <f t="shared" si="1"/>
        <v>8916</v>
      </c>
      <c r="N21" s="242">
        <f t="shared" si="0"/>
        <v>8916</v>
      </c>
      <c r="O21" s="242">
        <f t="shared" si="2"/>
        <v>0</v>
      </c>
      <c r="P21" s="242">
        <f t="shared" si="2"/>
        <v>0</v>
      </c>
      <c r="Q21" s="233" t="s">
        <v>56</v>
      </c>
    </row>
    <row r="22" spans="1:17" s="235" customFormat="1" x14ac:dyDescent="0.25">
      <c r="A22" s="232" t="s">
        <v>155</v>
      </c>
      <c r="B22" s="232" t="s">
        <v>156</v>
      </c>
      <c r="C22" s="236">
        <v>22466</v>
      </c>
      <c r="D22" s="236"/>
      <c r="E22" s="236"/>
      <c r="F22" s="236"/>
      <c r="G22" s="236">
        <v>22466</v>
      </c>
      <c r="H22" s="236"/>
      <c r="I22" s="233" t="s">
        <v>99</v>
      </c>
      <c r="J22" s="233" t="s">
        <v>406</v>
      </c>
      <c r="K22" s="233" t="s">
        <v>56</v>
      </c>
      <c r="L22" s="233" t="s">
        <v>61</v>
      </c>
      <c r="M22" s="242">
        <f t="shared" si="1"/>
        <v>22466</v>
      </c>
      <c r="N22" s="242">
        <f t="shared" si="0"/>
        <v>22466</v>
      </c>
      <c r="O22" s="242">
        <f t="shared" si="2"/>
        <v>0</v>
      </c>
      <c r="P22" s="242">
        <f t="shared" si="2"/>
        <v>0</v>
      </c>
      <c r="Q22" s="233" t="s">
        <v>56</v>
      </c>
    </row>
    <row r="23" spans="1:17" s="235" customFormat="1" x14ac:dyDescent="0.25">
      <c r="A23" s="232" t="s">
        <v>157</v>
      </c>
      <c r="B23" s="232" t="s">
        <v>158</v>
      </c>
      <c r="C23" s="236">
        <v>1705</v>
      </c>
      <c r="D23" s="236"/>
      <c r="E23" s="236"/>
      <c r="F23" s="236"/>
      <c r="G23" s="236">
        <v>1705</v>
      </c>
      <c r="H23" s="236"/>
      <c r="I23" s="233" t="s">
        <v>99</v>
      </c>
      <c r="J23" s="233" t="s">
        <v>406</v>
      </c>
      <c r="K23" s="233" t="s">
        <v>56</v>
      </c>
      <c r="L23" s="233" t="s">
        <v>61</v>
      </c>
      <c r="M23" s="242">
        <f t="shared" si="1"/>
        <v>1705</v>
      </c>
      <c r="N23" s="242">
        <f t="shared" si="0"/>
        <v>1705</v>
      </c>
      <c r="O23" s="242">
        <f t="shared" si="2"/>
        <v>0</v>
      </c>
      <c r="P23" s="242">
        <f t="shared" si="2"/>
        <v>0</v>
      </c>
      <c r="Q23" s="233" t="s">
        <v>56</v>
      </c>
    </row>
    <row r="24" spans="1:17" s="235" customFormat="1" x14ac:dyDescent="0.25">
      <c r="A24" s="232" t="s">
        <v>159</v>
      </c>
      <c r="B24" s="232" t="s">
        <v>160</v>
      </c>
      <c r="C24" s="236">
        <v>850</v>
      </c>
      <c r="D24" s="236"/>
      <c r="E24" s="236"/>
      <c r="F24" s="236"/>
      <c r="G24" s="236">
        <v>850</v>
      </c>
      <c r="H24" s="236"/>
      <c r="I24" s="233" t="s">
        <v>99</v>
      </c>
      <c r="J24" s="233" t="s">
        <v>406</v>
      </c>
      <c r="K24" s="233" t="s">
        <v>56</v>
      </c>
      <c r="L24" s="233" t="s">
        <v>61</v>
      </c>
      <c r="M24" s="242">
        <f t="shared" si="1"/>
        <v>850</v>
      </c>
      <c r="N24" s="242">
        <f t="shared" si="0"/>
        <v>850</v>
      </c>
      <c r="O24" s="242">
        <f t="shared" si="2"/>
        <v>0</v>
      </c>
      <c r="P24" s="242">
        <f t="shared" si="2"/>
        <v>0</v>
      </c>
      <c r="Q24" s="233" t="s">
        <v>56</v>
      </c>
    </row>
    <row r="25" spans="1:17" s="235" customFormat="1" x14ac:dyDescent="0.25">
      <c r="A25" s="232" t="s">
        <v>161</v>
      </c>
      <c r="B25" s="232" t="s">
        <v>162</v>
      </c>
      <c r="C25" s="236">
        <v>36080</v>
      </c>
      <c r="D25" s="236"/>
      <c r="E25" s="236"/>
      <c r="F25" s="236"/>
      <c r="G25" s="236">
        <v>36080</v>
      </c>
      <c r="H25" s="236"/>
      <c r="I25" s="233" t="s">
        <v>99</v>
      </c>
      <c r="J25" s="233" t="s">
        <v>406</v>
      </c>
      <c r="K25" s="233" t="s">
        <v>56</v>
      </c>
      <c r="L25" s="233" t="s">
        <v>61</v>
      </c>
      <c r="M25" s="242">
        <f t="shared" si="1"/>
        <v>36080</v>
      </c>
      <c r="N25" s="242">
        <f t="shared" si="0"/>
        <v>36080</v>
      </c>
      <c r="O25" s="242">
        <f t="shared" si="2"/>
        <v>0</v>
      </c>
      <c r="P25" s="242">
        <f t="shared" si="2"/>
        <v>0</v>
      </c>
      <c r="Q25" s="233" t="s">
        <v>56</v>
      </c>
    </row>
    <row r="26" spans="1:17" x14ac:dyDescent="0.25">
      <c r="A26" s="232" t="s">
        <v>163</v>
      </c>
      <c r="B26" s="232" t="s">
        <v>164</v>
      </c>
      <c r="C26" s="236">
        <v>87815.039999999994</v>
      </c>
      <c r="D26" s="236"/>
      <c r="E26" s="236"/>
      <c r="F26" s="236"/>
      <c r="G26" s="236">
        <v>87815.039999999994</v>
      </c>
      <c r="H26" s="236"/>
      <c r="I26" s="233" t="s">
        <v>99</v>
      </c>
      <c r="J26" s="233" t="s">
        <v>406</v>
      </c>
      <c r="K26" s="233" t="s">
        <v>56</v>
      </c>
      <c r="L26" s="233" t="s">
        <v>61</v>
      </c>
      <c r="M26" s="242">
        <f t="shared" si="1"/>
        <v>87815</v>
      </c>
      <c r="N26" s="242">
        <f t="shared" si="0"/>
        <v>87815</v>
      </c>
      <c r="O26" s="242">
        <f t="shared" si="2"/>
        <v>0</v>
      </c>
      <c r="P26" s="242">
        <f t="shared" si="2"/>
        <v>0</v>
      </c>
      <c r="Q26" s="233" t="s">
        <v>56</v>
      </c>
    </row>
    <row r="27" spans="1:17" x14ac:dyDescent="0.25">
      <c r="A27" s="232" t="s">
        <v>165</v>
      </c>
      <c r="B27" s="232" t="s">
        <v>166</v>
      </c>
      <c r="C27" s="236">
        <v>7900</v>
      </c>
      <c r="D27" s="236"/>
      <c r="E27" s="236"/>
      <c r="F27" s="236"/>
      <c r="G27" s="236">
        <v>7900</v>
      </c>
      <c r="H27" s="236"/>
      <c r="I27" s="233" t="s">
        <v>99</v>
      </c>
      <c r="J27" s="233" t="s">
        <v>406</v>
      </c>
      <c r="K27" s="233" t="s">
        <v>56</v>
      </c>
      <c r="L27" s="233" t="s">
        <v>61</v>
      </c>
      <c r="M27" s="242">
        <f t="shared" si="1"/>
        <v>7900</v>
      </c>
      <c r="N27" s="242">
        <f t="shared" si="0"/>
        <v>7900</v>
      </c>
      <c r="O27" s="242">
        <f t="shared" si="2"/>
        <v>0</v>
      </c>
      <c r="P27" s="242">
        <f t="shared" si="2"/>
        <v>0</v>
      </c>
      <c r="Q27" s="233" t="s">
        <v>56</v>
      </c>
    </row>
    <row r="28" spans="1:17" s="235" customFormat="1" x14ac:dyDescent="0.25">
      <c r="A28" s="232" t="s">
        <v>167</v>
      </c>
      <c r="B28" s="232" t="s">
        <v>168</v>
      </c>
      <c r="C28" s="236">
        <v>1570</v>
      </c>
      <c r="D28" s="236"/>
      <c r="E28" s="236"/>
      <c r="F28" s="236"/>
      <c r="G28" s="236">
        <v>1570</v>
      </c>
      <c r="H28" s="236"/>
      <c r="I28" s="233" t="s">
        <v>99</v>
      </c>
      <c r="J28" s="233" t="s">
        <v>406</v>
      </c>
      <c r="K28" s="233" t="s">
        <v>56</v>
      </c>
      <c r="L28" s="233" t="s">
        <v>61</v>
      </c>
      <c r="M28" s="242">
        <f t="shared" si="1"/>
        <v>1570</v>
      </c>
      <c r="N28" s="242">
        <f t="shared" si="0"/>
        <v>1570</v>
      </c>
      <c r="O28" s="242">
        <f t="shared" si="2"/>
        <v>0</v>
      </c>
      <c r="P28" s="242">
        <f t="shared" si="2"/>
        <v>0</v>
      </c>
      <c r="Q28" s="233" t="s">
        <v>56</v>
      </c>
    </row>
    <row r="29" spans="1:17" s="235" customFormat="1" x14ac:dyDescent="0.25">
      <c r="A29" s="232" t="s">
        <v>169</v>
      </c>
      <c r="B29" s="232" t="s">
        <v>170</v>
      </c>
      <c r="C29" s="236">
        <v>3500</v>
      </c>
      <c r="D29" s="236"/>
      <c r="E29" s="236"/>
      <c r="F29" s="236"/>
      <c r="G29" s="236">
        <v>3500</v>
      </c>
      <c r="H29" s="236"/>
      <c r="I29" s="233" t="s">
        <v>99</v>
      </c>
      <c r="J29" s="233" t="s">
        <v>406</v>
      </c>
      <c r="K29" s="233" t="s">
        <v>56</v>
      </c>
      <c r="L29" s="233" t="s">
        <v>61</v>
      </c>
      <c r="M29" s="242">
        <f t="shared" si="1"/>
        <v>3500</v>
      </c>
      <c r="N29" s="242">
        <f t="shared" si="0"/>
        <v>3500</v>
      </c>
      <c r="O29" s="242">
        <f t="shared" si="2"/>
        <v>0</v>
      </c>
      <c r="P29" s="242">
        <f t="shared" si="2"/>
        <v>0</v>
      </c>
      <c r="Q29" s="233" t="s">
        <v>56</v>
      </c>
    </row>
    <row r="30" spans="1:17" s="235" customFormat="1" x14ac:dyDescent="0.25">
      <c r="A30" s="232" t="s">
        <v>171</v>
      </c>
      <c r="B30" s="232" t="s">
        <v>172</v>
      </c>
      <c r="C30" s="236">
        <v>46418</v>
      </c>
      <c r="D30" s="236"/>
      <c r="E30" s="236"/>
      <c r="F30" s="236"/>
      <c r="G30" s="236">
        <v>46418</v>
      </c>
      <c r="H30" s="236"/>
      <c r="I30" s="233" t="s">
        <v>99</v>
      </c>
      <c r="J30" s="233" t="s">
        <v>406</v>
      </c>
      <c r="K30" s="233" t="s">
        <v>56</v>
      </c>
      <c r="L30" s="233" t="s">
        <v>61</v>
      </c>
      <c r="M30" s="242">
        <f t="shared" si="1"/>
        <v>46418</v>
      </c>
      <c r="N30" s="242">
        <f t="shared" si="0"/>
        <v>46418</v>
      </c>
      <c r="O30" s="242">
        <f t="shared" si="2"/>
        <v>0</v>
      </c>
      <c r="P30" s="242">
        <f t="shared" si="2"/>
        <v>0</v>
      </c>
      <c r="Q30" s="233" t="s">
        <v>56</v>
      </c>
    </row>
    <row r="31" spans="1:17" s="235" customFormat="1" x14ac:dyDescent="0.25">
      <c r="A31" s="232" t="s">
        <v>173</v>
      </c>
      <c r="B31" s="232" t="s">
        <v>174</v>
      </c>
      <c r="C31" s="236">
        <v>189000</v>
      </c>
      <c r="D31" s="236"/>
      <c r="E31" s="236"/>
      <c r="F31" s="236"/>
      <c r="G31" s="236">
        <v>189000</v>
      </c>
      <c r="H31" s="236"/>
      <c r="I31" s="233" t="s">
        <v>99</v>
      </c>
      <c r="J31" s="233" t="s">
        <v>406</v>
      </c>
      <c r="K31" s="233" t="s">
        <v>56</v>
      </c>
      <c r="L31" s="233" t="s">
        <v>61</v>
      </c>
      <c r="M31" s="242">
        <f t="shared" si="1"/>
        <v>189000</v>
      </c>
      <c r="N31" s="242">
        <f t="shared" si="0"/>
        <v>189000</v>
      </c>
      <c r="O31" s="242">
        <f t="shared" si="2"/>
        <v>0</v>
      </c>
      <c r="P31" s="242">
        <f t="shared" si="2"/>
        <v>0</v>
      </c>
      <c r="Q31" s="233" t="s">
        <v>56</v>
      </c>
    </row>
    <row r="32" spans="1:17" s="235" customFormat="1" x14ac:dyDescent="0.25">
      <c r="A32" s="232" t="s">
        <v>175</v>
      </c>
      <c r="B32" s="232" t="s">
        <v>176</v>
      </c>
      <c r="C32" s="236">
        <v>18900</v>
      </c>
      <c r="D32" s="236"/>
      <c r="E32" s="236"/>
      <c r="F32" s="236"/>
      <c r="G32" s="236">
        <v>18900</v>
      </c>
      <c r="H32" s="236"/>
      <c r="I32" s="233" t="s">
        <v>99</v>
      </c>
      <c r="J32" s="233" t="s">
        <v>406</v>
      </c>
      <c r="K32" s="233" t="s">
        <v>56</v>
      </c>
      <c r="L32" s="233" t="s">
        <v>61</v>
      </c>
      <c r="M32" s="242">
        <f t="shared" si="1"/>
        <v>18900</v>
      </c>
      <c r="N32" s="242">
        <f t="shared" si="0"/>
        <v>18900</v>
      </c>
      <c r="O32" s="242">
        <f t="shared" si="2"/>
        <v>0</v>
      </c>
      <c r="P32" s="242">
        <f t="shared" si="2"/>
        <v>0</v>
      </c>
      <c r="Q32" s="233" t="s">
        <v>56</v>
      </c>
    </row>
    <row r="33" spans="1:17" s="235" customFormat="1" x14ac:dyDescent="0.25">
      <c r="A33" s="232" t="s">
        <v>177</v>
      </c>
      <c r="B33" s="232" t="s">
        <v>178</v>
      </c>
      <c r="C33" s="236">
        <v>72450</v>
      </c>
      <c r="D33" s="236"/>
      <c r="E33" s="236"/>
      <c r="F33" s="236"/>
      <c r="G33" s="236">
        <v>72450</v>
      </c>
      <c r="H33" s="236"/>
      <c r="I33" s="233" t="s">
        <v>99</v>
      </c>
      <c r="J33" s="233" t="s">
        <v>406</v>
      </c>
      <c r="K33" s="233" t="s">
        <v>56</v>
      </c>
      <c r="L33" s="233" t="s">
        <v>61</v>
      </c>
      <c r="M33" s="242">
        <f t="shared" si="1"/>
        <v>72450</v>
      </c>
      <c r="N33" s="242">
        <f t="shared" si="0"/>
        <v>72450</v>
      </c>
      <c r="O33" s="242">
        <f t="shared" si="2"/>
        <v>0</v>
      </c>
      <c r="P33" s="242">
        <f t="shared" si="2"/>
        <v>0</v>
      </c>
      <c r="Q33" s="233" t="s">
        <v>56</v>
      </c>
    </row>
    <row r="34" spans="1:17" s="235" customFormat="1" x14ac:dyDescent="0.25">
      <c r="A34" s="232" t="s">
        <v>179</v>
      </c>
      <c r="B34" s="232" t="s">
        <v>180</v>
      </c>
      <c r="C34" s="236">
        <v>1260</v>
      </c>
      <c r="D34" s="236"/>
      <c r="E34" s="236"/>
      <c r="F34" s="236"/>
      <c r="G34" s="236">
        <v>1260</v>
      </c>
      <c r="H34" s="236"/>
      <c r="I34" s="233" t="s">
        <v>99</v>
      </c>
      <c r="J34" s="233" t="s">
        <v>406</v>
      </c>
      <c r="K34" s="233" t="s">
        <v>56</v>
      </c>
      <c r="L34" s="233" t="s">
        <v>61</v>
      </c>
      <c r="M34" s="242">
        <f t="shared" si="1"/>
        <v>1260</v>
      </c>
      <c r="N34" s="242">
        <f t="shared" si="0"/>
        <v>1260</v>
      </c>
      <c r="O34" s="242">
        <f t="shared" si="2"/>
        <v>0</v>
      </c>
      <c r="P34" s="242">
        <f t="shared" si="2"/>
        <v>0</v>
      </c>
      <c r="Q34" s="233" t="s">
        <v>56</v>
      </c>
    </row>
    <row r="35" spans="1:17" s="235" customFormat="1" x14ac:dyDescent="0.25">
      <c r="A35" s="232" t="s">
        <v>181</v>
      </c>
      <c r="B35" s="232" t="s">
        <v>182</v>
      </c>
      <c r="C35" s="236">
        <v>6826.25</v>
      </c>
      <c r="D35" s="236"/>
      <c r="E35" s="236"/>
      <c r="F35" s="236"/>
      <c r="G35" s="236">
        <v>6826.25</v>
      </c>
      <c r="H35" s="236"/>
      <c r="I35" s="233" t="s">
        <v>99</v>
      </c>
      <c r="J35" s="233" t="s">
        <v>406</v>
      </c>
      <c r="K35" s="233" t="s">
        <v>56</v>
      </c>
      <c r="L35" s="233" t="s">
        <v>61</v>
      </c>
      <c r="M35" s="242">
        <f t="shared" si="1"/>
        <v>6826</v>
      </c>
      <c r="N35" s="242">
        <f t="shared" si="0"/>
        <v>6826</v>
      </c>
      <c r="O35" s="242">
        <f t="shared" si="2"/>
        <v>0</v>
      </c>
      <c r="P35" s="242">
        <f t="shared" si="2"/>
        <v>0</v>
      </c>
      <c r="Q35" s="233" t="s">
        <v>56</v>
      </c>
    </row>
    <row r="36" spans="1:17" s="235" customFormat="1" x14ac:dyDescent="0.25">
      <c r="A36" s="232" t="s">
        <v>183</v>
      </c>
      <c r="B36" s="232" t="s">
        <v>184</v>
      </c>
      <c r="C36" s="236">
        <v>121298</v>
      </c>
      <c r="D36" s="236"/>
      <c r="E36" s="236"/>
      <c r="F36" s="236"/>
      <c r="G36" s="236">
        <v>121298</v>
      </c>
      <c r="H36" s="236"/>
      <c r="I36" s="233" t="s">
        <v>99</v>
      </c>
      <c r="J36" s="233" t="s">
        <v>406</v>
      </c>
      <c r="K36" s="233" t="s">
        <v>57</v>
      </c>
      <c r="L36" s="233" t="s">
        <v>548</v>
      </c>
      <c r="M36" s="242">
        <f t="shared" si="1"/>
        <v>121298</v>
      </c>
      <c r="N36" s="242">
        <f t="shared" si="0"/>
        <v>121298</v>
      </c>
      <c r="O36" s="242">
        <f t="shared" si="2"/>
        <v>0</v>
      </c>
      <c r="P36" s="242">
        <f t="shared" si="2"/>
        <v>0</v>
      </c>
      <c r="Q36" s="233" t="s">
        <v>57</v>
      </c>
    </row>
    <row r="37" spans="1:17" s="235" customFormat="1" x14ac:dyDescent="0.25">
      <c r="A37" s="232" t="s">
        <v>185</v>
      </c>
      <c r="B37" s="232" t="s">
        <v>186</v>
      </c>
      <c r="C37" s="236">
        <v>1573373</v>
      </c>
      <c r="D37" s="236"/>
      <c r="E37" s="236"/>
      <c r="F37" s="236"/>
      <c r="G37" s="236">
        <v>1573373</v>
      </c>
      <c r="H37" s="236"/>
      <c r="I37" s="233" t="s">
        <v>99</v>
      </c>
      <c r="J37" s="233" t="s">
        <v>406</v>
      </c>
      <c r="K37" s="233" t="s">
        <v>57</v>
      </c>
      <c r="L37" s="233" t="s">
        <v>62</v>
      </c>
      <c r="M37" s="242">
        <f t="shared" si="1"/>
        <v>1573373</v>
      </c>
      <c r="N37" s="242">
        <f t="shared" si="0"/>
        <v>1573373</v>
      </c>
      <c r="O37" s="242">
        <f t="shared" si="2"/>
        <v>0</v>
      </c>
      <c r="P37" s="242">
        <f t="shared" si="2"/>
        <v>0</v>
      </c>
      <c r="Q37" s="233" t="s">
        <v>57</v>
      </c>
    </row>
    <row r="38" spans="1:17" s="235" customFormat="1" x14ac:dyDescent="0.25">
      <c r="A38" s="232" t="s">
        <v>187</v>
      </c>
      <c r="B38" s="232" t="s">
        <v>188</v>
      </c>
      <c r="C38" s="236">
        <v>74050</v>
      </c>
      <c r="D38" s="236"/>
      <c r="E38" s="236"/>
      <c r="F38" s="236"/>
      <c r="G38" s="236">
        <v>74050</v>
      </c>
      <c r="H38" s="236"/>
      <c r="I38" s="233" t="s">
        <v>99</v>
      </c>
      <c r="J38" s="233" t="s">
        <v>406</v>
      </c>
      <c r="K38" s="233" t="s">
        <v>57</v>
      </c>
      <c r="L38" s="233" t="s">
        <v>38</v>
      </c>
      <c r="M38" s="242">
        <f t="shared" si="1"/>
        <v>74050</v>
      </c>
      <c r="N38" s="242">
        <f t="shared" si="0"/>
        <v>74050</v>
      </c>
      <c r="O38" s="242">
        <f t="shared" si="2"/>
        <v>0</v>
      </c>
      <c r="P38" s="242">
        <f t="shared" si="2"/>
        <v>0</v>
      </c>
      <c r="Q38" s="233" t="s">
        <v>57</v>
      </c>
    </row>
    <row r="39" spans="1:17" s="235" customFormat="1" x14ac:dyDescent="0.25">
      <c r="A39" s="232" t="s">
        <v>189</v>
      </c>
      <c r="B39" s="232" t="s">
        <v>190</v>
      </c>
      <c r="C39" s="236">
        <v>266854</v>
      </c>
      <c r="D39" s="236"/>
      <c r="E39" s="236"/>
      <c r="F39" s="236"/>
      <c r="G39" s="236">
        <v>266854</v>
      </c>
      <c r="H39" s="236"/>
      <c r="I39" s="233" t="s">
        <v>99</v>
      </c>
      <c r="J39" s="233" t="s">
        <v>406</v>
      </c>
      <c r="K39" s="233" t="s">
        <v>57</v>
      </c>
      <c r="L39" s="233" t="s">
        <v>39</v>
      </c>
      <c r="M39" s="242">
        <f t="shared" si="1"/>
        <v>266854</v>
      </c>
      <c r="N39" s="242">
        <f t="shared" si="0"/>
        <v>266854</v>
      </c>
      <c r="O39" s="242">
        <f t="shared" si="2"/>
        <v>0</v>
      </c>
      <c r="P39" s="242">
        <f t="shared" si="2"/>
        <v>0</v>
      </c>
      <c r="Q39" s="233" t="s">
        <v>57</v>
      </c>
    </row>
    <row r="40" spans="1:17" s="235" customFormat="1" x14ac:dyDescent="0.25">
      <c r="A40" s="232" t="s">
        <v>191</v>
      </c>
      <c r="B40" s="232" t="s">
        <v>192</v>
      </c>
      <c r="C40" s="236">
        <v>80556.33</v>
      </c>
      <c r="D40" s="236"/>
      <c r="E40" s="236"/>
      <c r="F40" s="236"/>
      <c r="G40" s="236">
        <v>80556.33</v>
      </c>
      <c r="H40" s="236"/>
      <c r="I40" s="233" t="s">
        <v>99</v>
      </c>
      <c r="J40" s="233" t="s">
        <v>406</v>
      </c>
      <c r="K40" s="233" t="s">
        <v>57</v>
      </c>
      <c r="L40" s="233" t="s">
        <v>39</v>
      </c>
      <c r="M40" s="242">
        <f t="shared" si="1"/>
        <v>80556</v>
      </c>
      <c r="N40" s="242">
        <f t="shared" si="0"/>
        <v>80556</v>
      </c>
      <c r="O40" s="242">
        <f t="shared" si="2"/>
        <v>0</v>
      </c>
      <c r="P40" s="242">
        <f t="shared" si="2"/>
        <v>0</v>
      </c>
      <c r="Q40" s="233" t="s">
        <v>57</v>
      </c>
    </row>
    <row r="41" spans="1:17" s="235" customFormat="1" x14ac:dyDescent="0.25">
      <c r="A41" s="232" t="s">
        <v>193</v>
      </c>
      <c r="B41" s="232" t="s">
        <v>194</v>
      </c>
      <c r="C41" s="236">
        <v>126394.29</v>
      </c>
      <c r="D41" s="236"/>
      <c r="E41" s="236"/>
      <c r="F41" s="236"/>
      <c r="G41" s="236">
        <v>126394.29</v>
      </c>
      <c r="H41" s="236"/>
      <c r="I41" s="233" t="s">
        <v>99</v>
      </c>
      <c r="J41" s="233" t="s">
        <v>406</v>
      </c>
      <c r="K41" s="233" t="s">
        <v>57</v>
      </c>
      <c r="L41" s="233" t="s">
        <v>63</v>
      </c>
      <c r="M41" s="242">
        <f t="shared" si="1"/>
        <v>126394</v>
      </c>
      <c r="N41" s="242">
        <f t="shared" si="0"/>
        <v>126394</v>
      </c>
      <c r="O41" s="242">
        <f t="shared" si="2"/>
        <v>0</v>
      </c>
      <c r="P41" s="242">
        <f t="shared" si="2"/>
        <v>0</v>
      </c>
      <c r="Q41" s="233" t="s">
        <v>57</v>
      </c>
    </row>
    <row r="42" spans="1:17" s="235" customFormat="1" x14ac:dyDescent="0.25">
      <c r="A42" s="232" t="s">
        <v>195</v>
      </c>
      <c r="B42" s="232" t="s">
        <v>481</v>
      </c>
      <c r="C42" s="236"/>
      <c r="D42" s="236">
        <v>18295</v>
      </c>
      <c r="E42" s="236">
        <v>12641303</v>
      </c>
      <c r="F42" s="236">
        <v>12641302.279999999</v>
      </c>
      <c r="G42" s="236"/>
      <c r="H42" s="236">
        <v>18294.28</v>
      </c>
      <c r="I42" s="233" t="s">
        <v>99</v>
      </c>
      <c r="J42" s="233" t="s">
        <v>12</v>
      </c>
      <c r="K42" s="233" t="s">
        <v>81</v>
      </c>
      <c r="L42" s="233" t="s">
        <v>546</v>
      </c>
      <c r="M42" s="242">
        <f t="shared" si="1"/>
        <v>-18294</v>
      </c>
      <c r="N42" s="242">
        <f t="shared" si="0"/>
        <v>-18295</v>
      </c>
      <c r="O42" s="242">
        <f t="shared" si="2"/>
        <v>12641303</v>
      </c>
      <c r="P42" s="242">
        <f t="shared" si="2"/>
        <v>12641302</v>
      </c>
      <c r="Q42" s="233" t="s">
        <v>81</v>
      </c>
    </row>
    <row r="43" spans="1:17" s="235" customFormat="1" x14ac:dyDescent="0.25">
      <c r="A43" s="232" t="s">
        <v>196</v>
      </c>
      <c r="B43" s="232" t="s">
        <v>197</v>
      </c>
      <c r="C43" s="236"/>
      <c r="D43" s="236">
        <v>423837.35</v>
      </c>
      <c r="E43" s="236">
        <v>1666518.9</v>
      </c>
      <c r="F43" s="236">
        <v>1244481.55</v>
      </c>
      <c r="G43" s="236"/>
      <c r="H43" s="236">
        <v>1800</v>
      </c>
      <c r="I43" s="272" t="s">
        <v>99</v>
      </c>
      <c r="J43" s="272" t="s">
        <v>12</v>
      </c>
      <c r="K43" s="272" t="s">
        <v>98</v>
      </c>
      <c r="L43" s="272" t="s">
        <v>98</v>
      </c>
      <c r="M43" s="242">
        <f t="shared" si="1"/>
        <v>-1800</v>
      </c>
      <c r="N43" s="242">
        <f t="shared" si="0"/>
        <v>-423837</v>
      </c>
      <c r="O43" s="242">
        <f t="shared" si="2"/>
        <v>1666519</v>
      </c>
      <c r="P43" s="242">
        <f t="shared" si="2"/>
        <v>1244482</v>
      </c>
      <c r="Q43" s="272" t="s">
        <v>98</v>
      </c>
    </row>
    <row r="44" spans="1:17" s="235" customFormat="1" x14ac:dyDescent="0.25">
      <c r="A44" s="232" t="s">
        <v>198</v>
      </c>
      <c r="B44" s="232" t="s">
        <v>199</v>
      </c>
      <c r="C44" s="236">
        <v>0</v>
      </c>
      <c r="D44" s="236"/>
      <c r="E44" s="236">
        <v>2664158.0699999998</v>
      </c>
      <c r="F44" s="236">
        <v>2664158.0699999998</v>
      </c>
      <c r="G44" s="236">
        <v>0</v>
      </c>
      <c r="H44" s="236"/>
      <c r="I44" s="233" t="s">
        <v>99</v>
      </c>
      <c r="J44" s="233" t="s">
        <v>12</v>
      </c>
      <c r="K44" s="233" t="s">
        <v>81</v>
      </c>
      <c r="L44" s="233" t="s">
        <v>74</v>
      </c>
      <c r="M44" s="242">
        <f t="shared" si="1"/>
        <v>0</v>
      </c>
      <c r="N44" s="242">
        <f t="shared" si="0"/>
        <v>0</v>
      </c>
      <c r="O44" s="242">
        <f t="shared" si="2"/>
        <v>2664158</v>
      </c>
      <c r="P44" s="242">
        <f t="shared" si="2"/>
        <v>2664158</v>
      </c>
      <c r="Q44" s="233" t="s">
        <v>81</v>
      </c>
    </row>
    <row r="45" spans="1:17" s="235" customFormat="1" x14ac:dyDescent="0.25">
      <c r="A45" s="232" t="s">
        <v>200</v>
      </c>
      <c r="B45" s="232" t="s">
        <v>201</v>
      </c>
      <c r="C45" s="236"/>
      <c r="D45" s="236">
        <v>906138.68</v>
      </c>
      <c r="E45" s="236">
        <v>2708803.32</v>
      </c>
      <c r="F45" s="236">
        <v>2664158.0699999998</v>
      </c>
      <c r="G45" s="236"/>
      <c r="H45" s="236">
        <v>861493.43</v>
      </c>
      <c r="I45" s="233" t="s">
        <v>99</v>
      </c>
      <c r="J45" s="233" t="s">
        <v>12</v>
      </c>
      <c r="K45" s="233" t="s">
        <v>81</v>
      </c>
      <c r="L45" s="233" t="s">
        <v>74</v>
      </c>
      <c r="M45" s="242">
        <f t="shared" si="1"/>
        <v>-861493</v>
      </c>
      <c r="N45" s="242">
        <f t="shared" si="0"/>
        <v>-906139</v>
      </c>
      <c r="O45" s="242">
        <f t="shared" si="2"/>
        <v>2708803</v>
      </c>
      <c r="P45" s="242">
        <f t="shared" si="2"/>
        <v>2664158</v>
      </c>
      <c r="Q45" s="233" t="s">
        <v>81</v>
      </c>
    </row>
    <row r="46" spans="1:17" s="235" customFormat="1" x14ac:dyDescent="0.25">
      <c r="A46" s="232" t="s">
        <v>202</v>
      </c>
      <c r="B46" s="232" t="s">
        <v>203</v>
      </c>
      <c r="C46" s="236">
        <v>0</v>
      </c>
      <c r="D46" s="236"/>
      <c r="E46" s="236">
        <v>33287.550000000003</v>
      </c>
      <c r="F46" s="236">
        <v>33287.550000000003</v>
      </c>
      <c r="G46" s="236">
        <v>0</v>
      </c>
      <c r="H46" s="236"/>
      <c r="I46" s="233" t="s">
        <v>99</v>
      </c>
      <c r="J46" s="233" t="s">
        <v>12</v>
      </c>
      <c r="K46" s="233" t="s">
        <v>81</v>
      </c>
      <c r="L46" s="233" t="s">
        <v>81</v>
      </c>
      <c r="M46" s="242">
        <f t="shared" si="1"/>
        <v>0</v>
      </c>
      <c r="N46" s="242">
        <f t="shared" si="0"/>
        <v>0</v>
      </c>
      <c r="O46" s="242">
        <f t="shared" si="2"/>
        <v>33288</v>
      </c>
      <c r="P46" s="242">
        <f t="shared" si="2"/>
        <v>33288</v>
      </c>
      <c r="Q46" s="233" t="s">
        <v>81</v>
      </c>
    </row>
    <row r="47" spans="1:17" s="235" customFormat="1" x14ac:dyDescent="0.25">
      <c r="A47" s="232" t="s">
        <v>204</v>
      </c>
      <c r="B47" s="232" t="s">
        <v>205</v>
      </c>
      <c r="C47" s="236"/>
      <c r="D47" s="236">
        <v>15284103.35</v>
      </c>
      <c r="E47" s="236">
        <v>15284103.35</v>
      </c>
      <c r="F47" s="236">
        <v>641801</v>
      </c>
      <c r="G47" s="236"/>
      <c r="H47" s="236">
        <v>641801</v>
      </c>
      <c r="I47" s="272" t="s">
        <v>99</v>
      </c>
      <c r="J47" s="272" t="s">
        <v>12</v>
      </c>
      <c r="K47" s="272" t="s">
        <v>58</v>
      </c>
      <c r="L47" s="272" t="s">
        <v>414</v>
      </c>
      <c r="M47" s="242">
        <f t="shared" si="1"/>
        <v>-641801</v>
      </c>
      <c r="N47" s="242">
        <f t="shared" si="0"/>
        <v>-15284103</v>
      </c>
      <c r="O47" s="242">
        <f t="shared" si="2"/>
        <v>15284103</v>
      </c>
      <c r="P47" s="242">
        <f t="shared" si="2"/>
        <v>641801</v>
      </c>
      <c r="Q47" s="272" t="s">
        <v>58</v>
      </c>
    </row>
    <row r="48" spans="1:17" s="235" customFormat="1" x14ac:dyDescent="0.25">
      <c r="A48" s="232" t="s">
        <v>206</v>
      </c>
      <c r="B48" s="232" t="s">
        <v>207</v>
      </c>
      <c r="C48" s="236"/>
      <c r="D48" s="236">
        <v>651649</v>
      </c>
      <c r="E48" s="236">
        <v>651649</v>
      </c>
      <c r="F48" s="236">
        <v>48785</v>
      </c>
      <c r="G48" s="236"/>
      <c r="H48" s="236">
        <v>48785</v>
      </c>
      <c r="I48" s="272" t="s">
        <v>99</v>
      </c>
      <c r="J48" s="272" t="s">
        <v>12</v>
      </c>
      <c r="K48" s="272" t="s">
        <v>58</v>
      </c>
      <c r="L48" s="272" t="s">
        <v>415</v>
      </c>
      <c r="M48" s="242">
        <f t="shared" si="1"/>
        <v>-48785</v>
      </c>
      <c r="N48" s="242">
        <f t="shared" si="0"/>
        <v>-651649</v>
      </c>
      <c r="O48" s="242">
        <f t="shared" si="2"/>
        <v>651649</v>
      </c>
      <c r="P48" s="242">
        <f t="shared" si="2"/>
        <v>48785</v>
      </c>
      <c r="Q48" s="272" t="s">
        <v>58</v>
      </c>
    </row>
    <row r="49" spans="1:17" s="235" customFormat="1" x14ac:dyDescent="0.25">
      <c r="A49" s="232" t="s">
        <v>208</v>
      </c>
      <c r="B49" s="232" t="s">
        <v>209</v>
      </c>
      <c r="C49" s="236"/>
      <c r="D49" s="236">
        <v>54609</v>
      </c>
      <c r="E49" s="236">
        <v>54609</v>
      </c>
      <c r="F49" s="236">
        <v>12983</v>
      </c>
      <c r="G49" s="236"/>
      <c r="H49" s="236">
        <v>12983</v>
      </c>
      <c r="I49" s="272" t="s">
        <v>99</v>
      </c>
      <c r="J49" s="272" t="s">
        <v>12</v>
      </c>
      <c r="K49" s="272" t="s">
        <v>58</v>
      </c>
      <c r="L49" s="272" t="s">
        <v>416</v>
      </c>
      <c r="M49" s="242">
        <f t="shared" si="1"/>
        <v>-12983</v>
      </c>
      <c r="N49" s="242">
        <f t="shared" si="0"/>
        <v>-54609</v>
      </c>
      <c r="O49" s="242">
        <f t="shared" si="2"/>
        <v>54609</v>
      </c>
      <c r="P49" s="242">
        <f t="shared" si="2"/>
        <v>12983</v>
      </c>
      <c r="Q49" s="272" t="s">
        <v>58</v>
      </c>
    </row>
    <row r="50" spans="1:17" s="235" customFormat="1" x14ac:dyDescent="0.25">
      <c r="A50" s="232" t="s">
        <v>210</v>
      </c>
      <c r="B50" s="232" t="s">
        <v>211</v>
      </c>
      <c r="C50" s="236"/>
      <c r="D50" s="236">
        <v>303062</v>
      </c>
      <c r="E50" s="236">
        <v>303062</v>
      </c>
      <c r="F50" s="236">
        <v>136951</v>
      </c>
      <c r="G50" s="236"/>
      <c r="H50" s="236">
        <v>136951</v>
      </c>
      <c r="I50" s="272" t="s">
        <v>99</v>
      </c>
      <c r="J50" s="272" t="s">
        <v>12</v>
      </c>
      <c r="K50" s="272" t="s">
        <v>58</v>
      </c>
      <c r="L50" s="272" t="s">
        <v>417</v>
      </c>
      <c r="M50" s="242">
        <f t="shared" si="1"/>
        <v>-136951</v>
      </c>
      <c r="N50" s="242">
        <f t="shared" si="0"/>
        <v>-303062</v>
      </c>
      <c r="O50" s="242">
        <f t="shared" si="2"/>
        <v>303062</v>
      </c>
      <c r="P50" s="242">
        <f t="shared" si="2"/>
        <v>136951</v>
      </c>
      <c r="Q50" s="272" t="s">
        <v>58</v>
      </c>
    </row>
    <row r="51" spans="1:17" s="235" customFormat="1" x14ac:dyDescent="0.25">
      <c r="A51" s="232" t="s">
        <v>212</v>
      </c>
      <c r="B51" s="232" t="s">
        <v>213</v>
      </c>
      <c r="C51" s="236"/>
      <c r="D51" s="236">
        <v>27720</v>
      </c>
      <c r="E51" s="236"/>
      <c r="F51" s="236"/>
      <c r="G51" s="236"/>
      <c r="H51" s="236">
        <v>27720</v>
      </c>
      <c r="I51" s="233" t="s">
        <v>99</v>
      </c>
      <c r="J51" s="233" t="s">
        <v>12</v>
      </c>
      <c r="K51" s="233" t="s">
        <v>81</v>
      </c>
      <c r="L51" s="233" t="s">
        <v>44</v>
      </c>
      <c r="M51" s="242">
        <f t="shared" si="1"/>
        <v>-27720</v>
      </c>
      <c r="N51" s="242">
        <f t="shared" si="0"/>
        <v>-27720</v>
      </c>
      <c r="O51" s="242">
        <f t="shared" si="2"/>
        <v>0</v>
      </c>
      <c r="P51" s="242">
        <f t="shared" si="2"/>
        <v>0</v>
      </c>
      <c r="Q51" s="233" t="s">
        <v>81</v>
      </c>
    </row>
    <row r="52" spans="1:17" s="235" customFormat="1" x14ac:dyDescent="0.25">
      <c r="A52" s="232" t="s">
        <v>214</v>
      </c>
      <c r="B52" s="232" t="s">
        <v>215</v>
      </c>
      <c r="C52" s="236"/>
      <c r="D52" s="236">
        <v>39930</v>
      </c>
      <c r="E52" s="236"/>
      <c r="F52" s="236"/>
      <c r="G52" s="236"/>
      <c r="H52" s="236">
        <v>39930</v>
      </c>
      <c r="I52" s="233" t="s">
        <v>99</v>
      </c>
      <c r="J52" s="233" t="s">
        <v>12</v>
      </c>
      <c r="K52" s="233" t="s">
        <v>81</v>
      </c>
      <c r="L52" s="233" t="s">
        <v>44</v>
      </c>
      <c r="M52" s="242">
        <f t="shared" si="1"/>
        <v>-39930</v>
      </c>
      <c r="N52" s="242">
        <f t="shared" si="0"/>
        <v>-39930</v>
      </c>
      <c r="O52" s="242">
        <f t="shared" si="2"/>
        <v>0</v>
      </c>
      <c r="P52" s="242">
        <f t="shared" si="2"/>
        <v>0</v>
      </c>
      <c r="Q52" s="233" t="s">
        <v>81</v>
      </c>
    </row>
    <row r="53" spans="1:17" s="235" customFormat="1" x14ac:dyDescent="0.25">
      <c r="A53" s="232" t="s">
        <v>216</v>
      </c>
      <c r="B53" s="232" t="s">
        <v>217</v>
      </c>
      <c r="C53" s="236"/>
      <c r="D53" s="236">
        <v>43080</v>
      </c>
      <c r="E53" s="236"/>
      <c r="F53" s="236"/>
      <c r="G53" s="236"/>
      <c r="H53" s="236">
        <v>43080</v>
      </c>
      <c r="I53" s="233" t="s">
        <v>99</v>
      </c>
      <c r="J53" s="233" t="s">
        <v>12</v>
      </c>
      <c r="K53" s="233" t="s">
        <v>81</v>
      </c>
      <c r="L53" s="233" t="s">
        <v>44</v>
      </c>
      <c r="M53" s="242">
        <f t="shared" si="1"/>
        <v>-43080</v>
      </c>
      <c r="N53" s="242">
        <f t="shared" si="0"/>
        <v>-43080</v>
      </c>
      <c r="O53" s="242">
        <f t="shared" si="2"/>
        <v>0</v>
      </c>
      <c r="P53" s="242">
        <f t="shared" si="2"/>
        <v>0</v>
      </c>
      <c r="Q53" s="233" t="s">
        <v>81</v>
      </c>
    </row>
    <row r="54" spans="1:17" s="235" customFormat="1" x14ac:dyDescent="0.25">
      <c r="A54" s="232" t="s">
        <v>218</v>
      </c>
      <c r="B54" s="232" t="s">
        <v>219</v>
      </c>
      <c r="C54" s="236"/>
      <c r="D54" s="236">
        <v>74900</v>
      </c>
      <c r="E54" s="236"/>
      <c r="F54" s="236"/>
      <c r="G54" s="236"/>
      <c r="H54" s="236">
        <v>74900</v>
      </c>
      <c r="I54" s="233" t="s">
        <v>99</v>
      </c>
      <c r="J54" s="233" t="s">
        <v>12</v>
      </c>
      <c r="K54" s="233" t="s">
        <v>81</v>
      </c>
      <c r="L54" s="233" t="s">
        <v>44</v>
      </c>
      <c r="M54" s="242">
        <f t="shared" si="1"/>
        <v>-74900</v>
      </c>
      <c r="N54" s="242">
        <f t="shared" si="0"/>
        <v>-74900</v>
      </c>
      <c r="O54" s="242">
        <f t="shared" si="2"/>
        <v>0</v>
      </c>
      <c r="P54" s="242">
        <f t="shared" si="2"/>
        <v>0</v>
      </c>
      <c r="Q54" s="233" t="s">
        <v>81</v>
      </c>
    </row>
    <row r="55" spans="1:17" s="235" customFormat="1" x14ac:dyDescent="0.25">
      <c r="A55" s="232" t="s">
        <v>220</v>
      </c>
      <c r="B55" s="232" t="s">
        <v>221</v>
      </c>
      <c r="C55" s="236"/>
      <c r="D55" s="236">
        <v>45000</v>
      </c>
      <c r="E55" s="236"/>
      <c r="F55" s="236"/>
      <c r="G55" s="236"/>
      <c r="H55" s="236">
        <v>45000</v>
      </c>
      <c r="I55" s="233" t="s">
        <v>99</v>
      </c>
      <c r="J55" s="233" t="s">
        <v>12</v>
      </c>
      <c r="K55" s="233" t="s">
        <v>81</v>
      </c>
      <c r="L55" s="233" t="s">
        <v>44</v>
      </c>
      <c r="M55" s="242">
        <f t="shared" si="1"/>
        <v>-45000</v>
      </c>
      <c r="N55" s="242">
        <f t="shared" si="0"/>
        <v>-45000</v>
      </c>
      <c r="O55" s="242">
        <f t="shared" si="2"/>
        <v>0</v>
      </c>
      <c r="P55" s="242">
        <f t="shared" si="2"/>
        <v>0</v>
      </c>
      <c r="Q55" s="233" t="s">
        <v>81</v>
      </c>
    </row>
    <row r="56" spans="1:17" s="235" customFormat="1" x14ac:dyDescent="0.25">
      <c r="A56" s="232" t="s">
        <v>222</v>
      </c>
      <c r="B56" s="232" t="s">
        <v>223</v>
      </c>
      <c r="C56" s="236"/>
      <c r="D56" s="236">
        <v>126210</v>
      </c>
      <c r="E56" s="236"/>
      <c r="F56" s="236"/>
      <c r="G56" s="236"/>
      <c r="H56" s="236">
        <v>126210</v>
      </c>
      <c r="I56" s="233" t="s">
        <v>99</v>
      </c>
      <c r="J56" s="233" t="s">
        <v>12</v>
      </c>
      <c r="K56" s="233" t="s">
        <v>81</v>
      </c>
      <c r="L56" s="233" t="s">
        <v>44</v>
      </c>
      <c r="M56" s="242">
        <f t="shared" si="1"/>
        <v>-126210</v>
      </c>
      <c r="N56" s="242">
        <f t="shared" si="0"/>
        <v>-126210</v>
      </c>
      <c r="O56" s="242">
        <f t="shared" si="2"/>
        <v>0</v>
      </c>
      <c r="P56" s="242">
        <f t="shared" si="2"/>
        <v>0</v>
      </c>
      <c r="Q56" s="233" t="s">
        <v>81</v>
      </c>
    </row>
    <row r="57" spans="1:17" s="235" customFormat="1" x14ac:dyDescent="0.25">
      <c r="A57" s="232" t="s">
        <v>224</v>
      </c>
      <c r="B57" s="232" t="s">
        <v>225</v>
      </c>
      <c r="C57" s="236"/>
      <c r="D57" s="236">
        <v>55110</v>
      </c>
      <c r="E57" s="236"/>
      <c r="F57" s="236"/>
      <c r="G57" s="236"/>
      <c r="H57" s="236">
        <v>55110</v>
      </c>
      <c r="I57" s="233" t="s">
        <v>99</v>
      </c>
      <c r="J57" s="233" t="s">
        <v>12</v>
      </c>
      <c r="K57" s="233" t="s">
        <v>81</v>
      </c>
      <c r="L57" s="233" t="s">
        <v>44</v>
      </c>
      <c r="M57" s="242">
        <f t="shared" si="1"/>
        <v>-55110</v>
      </c>
      <c r="N57" s="242">
        <f t="shared" si="0"/>
        <v>-55110</v>
      </c>
      <c r="O57" s="242">
        <f t="shared" si="2"/>
        <v>0</v>
      </c>
      <c r="P57" s="242">
        <f t="shared" si="2"/>
        <v>0</v>
      </c>
      <c r="Q57" s="233" t="s">
        <v>81</v>
      </c>
    </row>
    <row r="58" spans="1:17" s="235" customFormat="1" x14ac:dyDescent="0.25">
      <c r="A58" s="232" t="s">
        <v>226</v>
      </c>
      <c r="B58" s="232" t="s">
        <v>227</v>
      </c>
      <c r="C58" s="236"/>
      <c r="D58" s="236">
        <v>107205</v>
      </c>
      <c r="E58" s="236"/>
      <c r="F58" s="236"/>
      <c r="G58" s="236"/>
      <c r="H58" s="236">
        <v>107205</v>
      </c>
      <c r="I58" s="233" t="s">
        <v>99</v>
      </c>
      <c r="J58" s="233" t="s">
        <v>12</v>
      </c>
      <c r="K58" s="233" t="s">
        <v>81</v>
      </c>
      <c r="L58" s="233" t="s">
        <v>44</v>
      </c>
      <c r="M58" s="242">
        <f t="shared" si="1"/>
        <v>-107205</v>
      </c>
      <c r="N58" s="242">
        <f t="shared" si="0"/>
        <v>-107205</v>
      </c>
      <c r="O58" s="242">
        <f t="shared" si="2"/>
        <v>0</v>
      </c>
      <c r="P58" s="242">
        <f t="shared" si="2"/>
        <v>0</v>
      </c>
      <c r="Q58" s="233" t="s">
        <v>81</v>
      </c>
    </row>
    <row r="59" spans="1:17" s="235" customFormat="1" x14ac:dyDescent="0.25">
      <c r="A59" s="232" t="s">
        <v>228</v>
      </c>
      <c r="B59" s="232" t="s">
        <v>229</v>
      </c>
      <c r="C59" s="236"/>
      <c r="D59" s="236">
        <v>23100</v>
      </c>
      <c r="E59" s="236"/>
      <c r="F59" s="236"/>
      <c r="G59" s="236"/>
      <c r="H59" s="236">
        <v>23100</v>
      </c>
      <c r="I59" s="233" t="s">
        <v>99</v>
      </c>
      <c r="J59" s="233" t="s">
        <v>12</v>
      </c>
      <c r="K59" s="233" t="s">
        <v>81</v>
      </c>
      <c r="L59" s="233" t="s">
        <v>44</v>
      </c>
      <c r="M59" s="242">
        <f t="shared" si="1"/>
        <v>-23100</v>
      </c>
      <c r="N59" s="242">
        <f t="shared" si="0"/>
        <v>-23100</v>
      </c>
      <c r="O59" s="242">
        <f t="shared" si="2"/>
        <v>0</v>
      </c>
      <c r="P59" s="242">
        <f t="shared" si="2"/>
        <v>0</v>
      </c>
      <c r="Q59" s="233" t="s">
        <v>81</v>
      </c>
    </row>
    <row r="60" spans="1:17" s="235" customFormat="1" x14ac:dyDescent="0.25">
      <c r="A60" s="232" t="s">
        <v>230</v>
      </c>
      <c r="B60" s="232" t="s">
        <v>231</v>
      </c>
      <c r="C60" s="236"/>
      <c r="D60" s="236">
        <v>43080</v>
      </c>
      <c r="E60" s="236"/>
      <c r="F60" s="236"/>
      <c r="G60" s="236"/>
      <c r="H60" s="236">
        <v>43080</v>
      </c>
      <c r="I60" s="233" t="s">
        <v>99</v>
      </c>
      <c r="J60" s="233" t="s">
        <v>12</v>
      </c>
      <c r="K60" s="233" t="s">
        <v>81</v>
      </c>
      <c r="L60" s="233" t="s">
        <v>44</v>
      </c>
      <c r="M60" s="242">
        <f t="shared" si="1"/>
        <v>-43080</v>
      </c>
      <c r="N60" s="242">
        <f t="shared" si="0"/>
        <v>-43080</v>
      </c>
      <c r="O60" s="242">
        <f t="shared" si="2"/>
        <v>0</v>
      </c>
      <c r="P60" s="242">
        <f t="shared" si="2"/>
        <v>0</v>
      </c>
      <c r="Q60" s="233" t="s">
        <v>81</v>
      </c>
    </row>
    <row r="61" spans="1:17" s="235" customFormat="1" x14ac:dyDescent="0.25">
      <c r="A61" s="232" t="s">
        <v>232</v>
      </c>
      <c r="B61" s="232" t="s">
        <v>233</v>
      </c>
      <c r="C61" s="236"/>
      <c r="D61" s="236">
        <v>32450</v>
      </c>
      <c r="E61" s="236"/>
      <c r="F61" s="236"/>
      <c r="G61" s="236"/>
      <c r="H61" s="236">
        <v>32450</v>
      </c>
      <c r="I61" s="233" t="s">
        <v>99</v>
      </c>
      <c r="J61" s="233" t="s">
        <v>12</v>
      </c>
      <c r="K61" s="233" t="s">
        <v>81</v>
      </c>
      <c r="L61" s="233" t="s">
        <v>44</v>
      </c>
      <c r="M61" s="242">
        <f t="shared" si="1"/>
        <v>-32450</v>
      </c>
      <c r="N61" s="242">
        <f t="shared" si="0"/>
        <v>-32450</v>
      </c>
      <c r="O61" s="242">
        <f t="shared" si="2"/>
        <v>0</v>
      </c>
      <c r="P61" s="242">
        <f t="shared" si="2"/>
        <v>0</v>
      </c>
      <c r="Q61" s="233" t="s">
        <v>81</v>
      </c>
    </row>
    <row r="62" spans="1:17" s="235" customFormat="1" x14ac:dyDescent="0.25">
      <c r="A62" s="232" t="s">
        <v>234</v>
      </c>
      <c r="B62" s="232" t="s">
        <v>235</v>
      </c>
      <c r="C62" s="236"/>
      <c r="D62" s="236">
        <v>81100</v>
      </c>
      <c r="E62" s="236"/>
      <c r="F62" s="236"/>
      <c r="G62" s="236"/>
      <c r="H62" s="236">
        <v>81100</v>
      </c>
      <c r="I62" s="233" t="s">
        <v>99</v>
      </c>
      <c r="J62" s="233" t="s">
        <v>12</v>
      </c>
      <c r="K62" s="233" t="s">
        <v>81</v>
      </c>
      <c r="L62" s="233" t="s">
        <v>44</v>
      </c>
      <c r="M62" s="242">
        <f t="shared" si="1"/>
        <v>-81100</v>
      </c>
      <c r="N62" s="242">
        <f t="shared" si="0"/>
        <v>-81100</v>
      </c>
      <c r="O62" s="242">
        <f t="shared" si="2"/>
        <v>0</v>
      </c>
      <c r="P62" s="242">
        <f t="shared" si="2"/>
        <v>0</v>
      </c>
      <c r="Q62" s="233" t="s">
        <v>81</v>
      </c>
    </row>
    <row r="63" spans="1:17" s="235" customFormat="1" x14ac:dyDescent="0.25">
      <c r="A63" s="232" t="s">
        <v>236</v>
      </c>
      <c r="B63" s="232" t="s">
        <v>237</v>
      </c>
      <c r="C63" s="236"/>
      <c r="D63" s="236">
        <v>118800</v>
      </c>
      <c r="E63" s="236"/>
      <c r="F63" s="236"/>
      <c r="G63" s="236"/>
      <c r="H63" s="236">
        <v>118800</v>
      </c>
      <c r="I63" s="233" t="s">
        <v>99</v>
      </c>
      <c r="J63" s="233" t="s">
        <v>12</v>
      </c>
      <c r="K63" s="233" t="s">
        <v>81</v>
      </c>
      <c r="L63" s="233" t="s">
        <v>44</v>
      </c>
      <c r="M63" s="242">
        <f t="shared" si="1"/>
        <v>-118800</v>
      </c>
      <c r="N63" s="242">
        <f t="shared" si="0"/>
        <v>-118800</v>
      </c>
      <c r="O63" s="242">
        <f t="shared" si="2"/>
        <v>0</v>
      </c>
      <c r="P63" s="242">
        <f t="shared" si="2"/>
        <v>0</v>
      </c>
      <c r="Q63" s="233" t="s">
        <v>81</v>
      </c>
    </row>
    <row r="64" spans="1:17" s="235" customFormat="1" x14ac:dyDescent="0.25">
      <c r="A64" s="232" t="s">
        <v>238</v>
      </c>
      <c r="B64" s="232" t="s">
        <v>239</v>
      </c>
      <c r="C64" s="236"/>
      <c r="D64" s="236">
        <v>113200</v>
      </c>
      <c r="E64" s="236"/>
      <c r="F64" s="236"/>
      <c r="G64" s="236"/>
      <c r="H64" s="236">
        <v>113200</v>
      </c>
      <c r="I64" s="233" t="s">
        <v>99</v>
      </c>
      <c r="J64" s="233" t="s">
        <v>12</v>
      </c>
      <c r="K64" s="233" t="s">
        <v>81</v>
      </c>
      <c r="L64" s="233" t="s">
        <v>44</v>
      </c>
      <c r="M64" s="242">
        <f t="shared" si="1"/>
        <v>-113200</v>
      </c>
      <c r="N64" s="242">
        <f t="shared" si="0"/>
        <v>-113200</v>
      </c>
      <c r="O64" s="242">
        <f t="shared" si="2"/>
        <v>0</v>
      </c>
      <c r="P64" s="242">
        <f t="shared" si="2"/>
        <v>0</v>
      </c>
      <c r="Q64" s="233" t="s">
        <v>81</v>
      </c>
    </row>
    <row r="65" spans="1:17" s="235" customFormat="1" x14ac:dyDescent="0.25">
      <c r="A65" s="232" t="s">
        <v>240</v>
      </c>
      <c r="B65" s="232" t="s">
        <v>241</v>
      </c>
      <c r="C65" s="236"/>
      <c r="D65" s="236">
        <v>59521</v>
      </c>
      <c r="E65" s="236"/>
      <c r="F65" s="236"/>
      <c r="G65" s="236"/>
      <c r="H65" s="236">
        <v>59521</v>
      </c>
      <c r="I65" s="233" t="s">
        <v>99</v>
      </c>
      <c r="J65" s="233" t="s">
        <v>12</v>
      </c>
      <c r="K65" s="233" t="s">
        <v>81</v>
      </c>
      <c r="L65" s="233" t="s">
        <v>44</v>
      </c>
      <c r="M65" s="242">
        <f t="shared" si="1"/>
        <v>-59521</v>
      </c>
      <c r="N65" s="242">
        <f t="shared" si="0"/>
        <v>-59521</v>
      </c>
      <c r="O65" s="242">
        <f t="shared" si="2"/>
        <v>0</v>
      </c>
      <c r="P65" s="242">
        <f t="shared" si="2"/>
        <v>0</v>
      </c>
      <c r="Q65" s="233" t="s">
        <v>81</v>
      </c>
    </row>
    <row r="66" spans="1:17" s="235" customFormat="1" x14ac:dyDescent="0.25">
      <c r="A66" s="232" t="s">
        <v>242</v>
      </c>
      <c r="B66" s="232" t="s">
        <v>243</v>
      </c>
      <c r="C66" s="236"/>
      <c r="D66" s="236">
        <v>141600</v>
      </c>
      <c r="E66" s="236"/>
      <c r="F66" s="236"/>
      <c r="G66" s="236"/>
      <c r="H66" s="236">
        <v>141600</v>
      </c>
      <c r="I66" s="233" t="s">
        <v>99</v>
      </c>
      <c r="J66" s="233" t="s">
        <v>12</v>
      </c>
      <c r="K66" s="233" t="s">
        <v>81</v>
      </c>
      <c r="L66" s="233" t="s">
        <v>44</v>
      </c>
      <c r="M66" s="242">
        <f t="shared" si="1"/>
        <v>-141600</v>
      </c>
      <c r="N66" s="242">
        <f t="shared" si="0"/>
        <v>-141600</v>
      </c>
      <c r="O66" s="242">
        <f t="shared" si="2"/>
        <v>0</v>
      </c>
      <c r="P66" s="242">
        <f t="shared" si="2"/>
        <v>0</v>
      </c>
      <c r="Q66" s="233" t="s">
        <v>81</v>
      </c>
    </row>
    <row r="67" spans="1:17" s="235" customFormat="1" x14ac:dyDescent="0.25">
      <c r="A67" s="232" t="s">
        <v>244</v>
      </c>
      <c r="B67" s="232" t="s">
        <v>245</v>
      </c>
      <c r="C67" s="236"/>
      <c r="D67" s="236">
        <v>24750</v>
      </c>
      <c r="E67" s="236"/>
      <c r="F67" s="236"/>
      <c r="G67" s="236"/>
      <c r="H67" s="236">
        <v>24750</v>
      </c>
      <c r="I67" s="233" t="s">
        <v>99</v>
      </c>
      <c r="J67" s="233" t="s">
        <v>12</v>
      </c>
      <c r="K67" s="233" t="s">
        <v>81</v>
      </c>
      <c r="L67" s="233" t="s">
        <v>44</v>
      </c>
      <c r="M67" s="242">
        <f t="shared" si="1"/>
        <v>-24750</v>
      </c>
      <c r="N67" s="242">
        <f t="shared" si="0"/>
        <v>-24750</v>
      </c>
      <c r="O67" s="242">
        <f t="shared" si="2"/>
        <v>0</v>
      </c>
      <c r="P67" s="242">
        <f t="shared" si="2"/>
        <v>0</v>
      </c>
      <c r="Q67" s="233" t="s">
        <v>81</v>
      </c>
    </row>
    <row r="68" spans="1:17" s="235" customFormat="1" x14ac:dyDescent="0.25">
      <c r="A68" s="232" t="s">
        <v>246</v>
      </c>
      <c r="B68" s="232" t="s">
        <v>247</v>
      </c>
      <c r="C68" s="236"/>
      <c r="D68" s="236">
        <v>17930</v>
      </c>
      <c r="E68" s="236"/>
      <c r="F68" s="236"/>
      <c r="G68" s="236"/>
      <c r="H68" s="236">
        <v>17930</v>
      </c>
      <c r="I68" s="233" t="s">
        <v>99</v>
      </c>
      <c r="J68" s="233" t="s">
        <v>12</v>
      </c>
      <c r="K68" s="233" t="s">
        <v>81</v>
      </c>
      <c r="L68" s="233" t="s">
        <v>44</v>
      </c>
      <c r="M68" s="242">
        <f t="shared" si="1"/>
        <v>-17930</v>
      </c>
      <c r="N68" s="242">
        <f t="shared" si="0"/>
        <v>-17930</v>
      </c>
      <c r="O68" s="242">
        <f t="shared" si="2"/>
        <v>0</v>
      </c>
      <c r="P68" s="242">
        <f t="shared" si="2"/>
        <v>0</v>
      </c>
      <c r="Q68" s="233" t="s">
        <v>81</v>
      </c>
    </row>
    <row r="69" spans="1:17" s="235" customFormat="1" x14ac:dyDescent="0.25">
      <c r="A69" s="232" t="s">
        <v>248</v>
      </c>
      <c r="B69" s="232" t="s">
        <v>249</v>
      </c>
      <c r="C69" s="236"/>
      <c r="D69" s="236">
        <v>15840</v>
      </c>
      <c r="E69" s="236"/>
      <c r="F69" s="236"/>
      <c r="G69" s="236"/>
      <c r="H69" s="236">
        <v>15840</v>
      </c>
      <c r="I69" s="233" t="s">
        <v>99</v>
      </c>
      <c r="J69" s="233" t="s">
        <v>12</v>
      </c>
      <c r="K69" s="233" t="s">
        <v>81</v>
      </c>
      <c r="L69" s="233" t="s">
        <v>44</v>
      </c>
      <c r="M69" s="242">
        <f t="shared" si="1"/>
        <v>-15840</v>
      </c>
      <c r="N69" s="242">
        <f t="shared" ref="N69:N132" si="3">ROUND((C69-D69),0)</f>
        <v>-15840</v>
      </c>
      <c r="O69" s="242">
        <f t="shared" si="2"/>
        <v>0</v>
      </c>
      <c r="P69" s="242">
        <f t="shared" si="2"/>
        <v>0</v>
      </c>
      <c r="Q69" s="233" t="s">
        <v>81</v>
      </c>
    </row>
    <row r="70" spans="1:17" s="235" customFormat="1" x14ac:dyDescent="0.25">
      <c r="A70" s="232" t="s">
        <v>250</v>
      </c>
      <c r="B70" s="232" t="s">
        <v>251</v>
      </c>
      <c r="C70" s="236"/>
      <c r="D70" s="236">
        <v>24750</v>
      </c>
      <c r="E70" s="236"/>
      <c r="F70" s="236"/>
      <c r="G70" s="236"/>
      <c r="H70" s="236">
        <v>24750</v>
      </c>
      <c r="I70" s="233" t="s">
        <v>99</v>
      </c>
      <c r="J70" s="233" t="s">
        <v>12</v>
      </c>
      <c r="K70" s="233" t="s">
        <v>81</v>
      </c>
      <c r="L70" s="233" t="s">
        <v>44</v>
      </c>
      <c r="M70" s="242">
        <f t="shared" ref="M70:M133" si="4">ROUND((G70-H70),0)</f>
        <v>-24750</v>
      </c>
      <c r="N70" s="242">
        <f t="shared" si="3"/>
        <v>-24750</v>
      </c>
      <c r="O70" s="242">
        <f t="shared" ref="O70:P133" si="5">ROUND(E70,0)</f>
        <v>0</v>
      </c>
      <c r="P70" s="242">
        <f t="shared" si="5"/>
        <v>0</v>
      </c>
      <c r="Q70" s="233" t="s">
        <v>81</v>
      </c>
    </row>
    <row r="71" spans="1:17" s="235" customFormat="1" x14ac:dyDescent="0.25">
      <c r="A71" s="232" t="s">
        <v>252</v>
      </c>
      <c r="B71" s="232" t="s">
        <v>253</v>
      </c>
      <c r="C71" s="236"/>
      <c r="D71" s="236">
        <v>40480</v>
      </c>
      <c r="E71" s="236"/>
      <c r="F71" s="236"/>
      <c r="G71" s="236"/>
      <c r="H71" s="236">
        <v>40480</v>
      </c>
      <c r="I71" s="233" t="s">
        <v>99</v>
      </c>
      <c r="J71" s="233" t="s">
        <v>12</v>
      </c>
      <c r="K71" s="233" t="s">
        <v>81</v>
      </c>
      <c r="L71" s="233" t="s">
        <v>44</v>
      </c>
      <c r="M71" s="242">
        <f t="shared" si="4"/>
        <v>-40480</v>
      </c>
      <c r="N71" s="242">
        <f t="shared" si="3"/>
        <v>-40480</v>
      </c>
      <c r="O71" s="242">
        <f t="shared" si="5"/>
        <v>0</v>
      </c>
      <c r="P71" s="242">
        <f t="shared" si="5"/>
        <v>0</v>
      </c>
      <c r="Q71" s="233" t="s">
        <v>81</v>
      </c>
    </row>
    <row r="72" spans="1:17" s="235" customFormat="1" x14ac:dyDescent="0.25">
      <c r="A72" s="232" t="s">
        <v>254</v>
      </c>
      <c r="B72" s="232" t="s">
        <v>255</v>
      </c>
      <c r="C72" s="236"/>
      <c r="D72" s="236">
        <v>26310</v>
      </c>
      <c r="E72" s="236"/>
      <c r="F72" s="236"/>
      <c r="G72" s="236"/>
      <c r="H72" s="236">
        <v>26310</v>
      </c>
      <c r="I72" s="233" t="s">
        <v>99</v>
      </c>
      <c r="J72" s="233" t="s">
        <v>12</v>
      </c>
      <c r="K72" s="233" t="s">
        <v>81</v>
      </c>
      <c r="L72" s="233" t="s">
        <v>44</v>
      </c>
      <c r="M72" s="242">
        <f t="shared" si="4"/>
        <v>-26310</v>
      </c>
      <c r="N72" s="242">
        <f t="shared" si="3"/>
        <v>-26310</v>
      </c>
      <c r="O72" s="242">
        <f t="shared" si="5"/>
        <v>0</v>
      </c>
      <c r="P72" s="242">
        <f t="shared" si="5"/>
        <v>0</v>
      </c>
      <c r="Q72" s="233" t="s">
        <v>81</v>
      </c>
    </row>
    <row r="73" spans="1:17" s="235" customFormat="1" x14ac:dyDescent="0.25">
      <c r="A73" s="232" t="s">
        <v>256</v>
      </c>
      <c r="B73" s="232" t="s">
        <v>257</v>
      </c>
      <c r="C73" s="236"/>
      <c r="D73" s="236">
        <v>14520</v>
      </c>
      <c r="E73" s="236"/>
      <c r="F73" s="236"/>
      <c r="G73" s="236"/>
      <c r="H73" s="236">
        <v>14520</v>
      </c>
      <c r="I73" s="233" t="s">
        <v>99</v>
      </c>
      <c r="J73" s="233" t="s">
        <v>12</v>
      </c>
      <c r="K73" s="233" t="s">
        <v>81</v>
      </c>
      <c r="L73" s="233" t="s">
        <v>44</v>
      </c>
      <c r="M73" s="242">
        <f t="shared" si="4"/>
        <v>-14520</v>
      </c>
      <c r="N73" s="242">
        <f t="shared" si="3"/>
        <v>-14520</v>
      </c>
      <c r="O73" s="242">
        <f t="shared" si="5"/>
        <v>0</v>
      </c>
      <c r="P73" s="242">
        <f t="shared" si="5"/>
        <v>0</v>
      </c>
      <c r="Q73" s="233" t="s">
        <v>81</v>
      </c>
    </row>
    <row r="74" spans="1:17" s="235" customFormat="1" x14ac:dyDescent="0.25">
      <c r="A74" s="232" t="s">
        <v>258</v>
      </c>
      <c r="B74" s="232" t="s">
        <v>259</v>
      </c>
      <c r="C74" s="236"/>
      <c r="D74" s="236">
        <v>74900</v>
      </c>
      <c r="E74" s="236">
        <v>74900</v>
      </c>
      <c r="F74" s="236"/>
      <c r="G74" s="236">
        <v>0</v>
      </c>
      <c r="H74" s="236"/>
      <c r="I74" s="233" t="s">
        <v>99</v>
      </c>
      <c r="J74" s="233" t="s">
        <v>12</v>
      </c>
      <c r="K74" s="233" t="s">
        <v>81</v>
      </c>
      <c r="L74" s="233" t="s">
        <v>44</v>
      </c>
      <c r="M74" s="242">
        <f t="shared" si="4"/>
        <v>0</v>
      </c>
      <c r="N74" s="242">
        <f t="shared" si="3"/>
        <v>-74900</v>
      </c>
      <c r="O74" s="242">
        <f t="shared" si="5"/>
        <v>74900</v>
      </c>
      <c r="P74" s="242">
        <f t="shared" si="5"/>
        <v>0</v>
      </c>
      <c r="Q74" s="233" t="s">
        <v>81</v>
      </c>
    </row>
    <row r="75" spans="1:17" s="235" customFormat="1" x14ac:dyDescent="0.25">
      <c r="A75" s="232" t="s">
        <v>260</v>
      </c>
      <c r="B75" s="232" t="s">
        <v>261</v>
      </c>
      <c r="C75" s="236"/>
      <c r="D75" s="236">
        <v>14520</v>
      </c>
      <c r="E75" s="236"/>
      <c r="F75" s="236"/>
      <c r="G75" s="236"/>
      <c r="H75" s="236">
        <v>14520</v>
      </c>
      <c r="I75" s="233" t="s">
        <v>99</v>
      </c>
      <c r="J75" s="233" t="s">
        <v>12</v>
      </c>
      <c r="K75" s="233" t="s">
        <v>81</v>
      </c>
      <c r="L75" s="233" t="s">
        <v>44</v>
      </c>
      <c r="M75" s="242">
        <f t="shared" si="4"/>
        <v>-14520</v>
      </c>
      <c r="N75" s="242">
        <f t="shared" si="3"/>
        <v>-14520</v>
      </c>
      <c r="O75" s="242">
        <f t="shared" si="5"/>
        <v>0</v>
      </c>
      <c r="P75" s="242">
        <f t="shared" si="5"/>
        <v>0</v>
      </c>
      <c r="Q75" s="233" t="s">
        <v>81</v>
      </c>
    </row>
    <row r="76" spans="1:17" s="235" customFormat="1" x14ac:dyDescent="0.25">
      <c r="A76" s="232" t="s">
        <v>262</v>
      </c>
      <c r="B76" s="232" t="s">
        <v>263</v>
      </c>
      <c r="C76" s="236"/>
      <c r="D76" s="236">
        <v>39490.300000000003</v>
      </c>
      <c r="E76" s="236"/>
      <c r="F76" s="236"/>
      <c r="G76" s="236"/>
      <c r="H76" s="236">
        <v>39490.300000000003</v>
      </c>
      <c r="I76" s="233" t="s">
        <v>99</v>
      </c>
      <c r="J76" s="233" t="s">
        <v>12</v>
      </c>
      <c r="K76" s="233" t="s">
        <v>81</v>
      </c>
      <c r="L76" s="233" t="s">
        <v>44</v>
      </c>
      <c r="M76" s="242">
        <f t="shared" si="4"/>
        <v>-39490</v>
      </c>
      <c r="N76" s="242">
        <f t="shared" si="3"/>
        <v>-39490</v>
      </c>
      <c r="O76" s="242">
        <f t="shared" si="5"/>
        <v>0</v>
      </c>
      <c r="P76" s="242">
        <f t="shared" si="5"/>
        <v>0</v>
      </c>
      <c r="Q76" s="233" t="s">
        <v>81</v>
      </c>
    </row>
    <row r="77" spans="1:17" s="235" customFormat="1" x14ac:dyDescent="0.25">
      <c r="A77" s="232" t="s">
        <v>264</v>
      </c>
      <c r="B77" s="232" t="s">
        <v>265</v>
      </c>
      <c r="C77" s="236"/>
      <c r="D77" s="236">
        <v>34450</v>
      </c>
      <c r="E77" s="236"/>
      <c r="F77" s="236"/>
      <c r="G77" s="236"/>
      <c r="H77" s="236">
        <v>34450</v>
      </c>
      <c r="I77" s="233" t="s">
        <v>99</v>
      </c>
      <c r="J77" s="233" t="s">
        <v>12</v>
      </c>
      <c r="K77" s="233" t="s">
        <v>81</v>
      </c>
      <c r="L77" s="233" t="s">
        <v>44</v>
      </c>
      <c r="M77" s="242">
        <f t="shared" si="4"/>
        <v>-34450</v>
      </c>
      <c r="N77" s="242">
        <f t="shared" si="3"/>
        <v>-34450</v>
      </c>
      <c r="O77" s="242">
        <f t="shared" si="5"/>
        <v>0</v>
      </c>
      <c r="P77" s="242">
        <f t="shared" si="5"/>
        <v>0</v>
      </c>
      <c r="Q77" s="233" t="s">
        <v>81</v>
      </c>
    </row>
    <row r="78" spans="1:17" s="235" customFormat="1" x14ac:dyDescent="0.25">
      <c r="A78" s="232" t="s">
        <v>266</v>
      </c>
      <c r="B78" s="232" t="s">
        <v>267</v>
      </c>
      <c r="C78" s="236"/>
      <c r="D78" s="236">
        <v>25410</v>
      </c>
      <c r="E78" s="236"/>
      <c r="F78" s="236"/>
      <c r="G78" s="236"/>
      <c r="H78" s="236">
        <v>25410</v>
      </c>
      <c r="I78" s="233" t="s">
        <v>99</v>
      </c>
      <c r="J78" s="233" t="s">
        <v>12</v>
      </c>
      <c r="K78" s="233" t="s">
        <v>81</v>
      </c>
      <c r="L78" s="233" t="s">
        <v>44</v>
      </c>
      <c r="M78" s="242">
        <f t="shared" si="4"/>
        <v>-25410</v>
      </c>
      <c r="N78" s="242">
        <f t="shared" si="3"/>
        <v>-25410</v>
      </c>
      <c r="O78" s="242">
        <f t="shared" si="5"/>
        <v>0</v>
      </c>
      <c r="P78" s="242">
        <f t="shared" si="5"/>
        <v>0</v>
      </c>
      <c r="Q78" s="233" t="s">
        <v>81</v>
      </c>
    </row>
    <row r="79" spans="1:17" s="235" customFormat="1" x14ac:dyDescent="0.25">
      <c r="A79" s="232" t="s">
        <v>268</v>
      </c>
      <c r="B79" s="232" t="s">
        <v>269</v>
      </c>
      <c r="C79" s="236"/>
      <c r="D79" s="236">
        <v>43080</v>
      </c>
      <c r="E79" s="236"/>
      <c r="F79" s="236"/>
      <c r="G79" s="236"/>
      <c r="H79" s="236">
        <v>43080</v>
      </c>
      <c r="I79" s="233" t="s">
        <v>99</v>
      </c>
      <c r="J79" s="233" t="s">
        <v>12</v>
      </c>
      <c r="K79" s="233" t="s">
        <v>81</v>
      </c>
      <c r="L79" s="233" t="s">
        <v>44</v>
      </c>
      <c r="M79" s="242">
        <f t="shared" si="4"/>
        <v>-43080</v>
      </c>
      <c r="N79" s="242">
        <f t="shared" si="3"/>
        <v>-43080</v>
      </c>
      <c r="O79" s="242">
        <f t="shared" si="5"/>
        <v>0</v>
      </c>
      <c r="P79" s="242">
        <f t="shared" si="5"/>
        <v>0</v>
      </c>
      <c r="Q79" s="233" t="s">
        <v>81</v>
      </c>
    </row>
    <row r="80" spans="1:17" s="235" customFormat="1" x14ac:dyDescent="0.25">
      <c r="A80" s="232" t="s">
        <v>270</v>
      </c>
      <c r="B80" s="232" t="s">
        <v>271</v>
      </c>
      <c r="C80" s="236"/>
      <c r="D80" s="236">
        <v>4800</v>
      </c>
      <c r="E80" s="236"/>
      <c r="F80" s="236"/>
      <c r="G80" s="236"/>
      <c r="H80" s="236">
        <v>4800</v>
      </c>
      <c r="I80" s="233" t="s">
        <v>99</v>
      </c>
      <c r="J80" s="233" t="s">
        <v>12</v>
      </c>
      <c r="K80" s="233" t="s">
        <v>81</v>
      </c>
      <c r="L80" s="233" t="s">
        <v>44</v>
      </c>
      <c r="M80" s="242">
        <f t="shared" si="4"/>
        <v>-4800</v>
      </c>
      <c r="N80" s="242">
        <f t="shared" si="3"/>
        <v>-4800</v>
      </c>
      <c r="O80" s="242">
        <f t="shared" si="5"/>
        <v>0</v>
      </c>
      <c r="P80" s="242">
        <f t="shared" si="5"/>
        <v>0</v>
      </c>
      <c r="Q80" s="233" t="s">
        <v>81</v>
      </c>
    </row>
    <row r="81" spans="1:17" x14ac:dyDescent="0.25">
      <c r="A81" s="232" t="s">
        <v>272</v>
      </c>
      <c r="B81" s="232" t="s">
        <v>273</v>
      </c>
      <c r="C81" s="236"/>
      <c r="D81" s="236">
        <v>74900</v>
      </c>
      <c r="E81" s="236"/>
      <c r="F81" s="236"/>
      <c r="G81" s="236"/>
      <c r="H81" s="236">
        <v>74900</v>
      </c>
      <c r="I81" s="233" t="s">
        <v>99</v>
      </c>
      <c r="J81" s="233" t="s">
        <v>12</v>
      </c>
      <c r="K81" s="233" t="s">
        <v>81</v>
      </c>
      <c r="L81" s="233" t="s">
        <v>44</v>
      </c>
      <c r="M81" s="242">
        <f t="shared" si="4"/>
        <v>-74900</v>
      </c>
      <c r="N81" s="242">
        <f t="shared" si="3"/>
        <v>-74900</v>
      </c>
      <c r="O81" s="242">
        <f t="shared" si="5"/>
        <v>0</v>
      </c>
      <c r="P81" s="242">
        <f t="shared" si="5"/>
        <v>0</v>
      </c>
      <c r="Q81" s="233" t="s">
        <v>81</v>
      </c>
    </row>
    <row r="82" spans="1:17" x14ac:dyDescent="0.25">
      <c r="A82" s="232" t="s">
        <v>274</v>
      </c>
      <c r="B82" s="232" t="s">
        <v>275</v>
      </c>
      <c r="C82" s="236"/>
      <c r="D82" s="236">
        <v>22050</v>
      </c>
      <c r="E82" s="236"/>
      <c r="F82" s="236"/>
      <c r="G82" s="236"/>
      <c r="H82" s="236">
        <v>22050</v>
      </c>
      <c r="I82" s="233" t="s">
        <v>99</v>
      </c>
      <c r="J82" s="233" t="s">
        <v>12</v>
      </c>
      <c r="K82" s="233" t="s">
        <v>81</v>
      </c>
      <c r="L82" s="233" t="s">
        <v>44</v>
      </c>
      <c r="M82" s="242">
        <f t="shared" si="4"/>
        <v>-22050</v>
      </c>
      <c r="N82" s="242">
        <f t="shared" si="3"/>
        <v>-22050</v>
      </c>
      <c r="O82" s="242">
        <f t="shared" si="5"/>
        <v>0</v>
      </c>
      <c r="P82" s="242">
        <f t="shared" si="5"/>
        <v>0</v>
      </c>
      <c r="Q82" s="233" t="s">
        <v>81</v>
      </c>
    </row>
    <row r="83" spans="1:17" x14ac:dyDescent="0.25">
      <c r="A83" s="232" t="s">
        <v>276</v>
      </c>
      <c r="B83" s="232" t="s">
        <v>277</v>
      </c>
      <c r="C83" s="236"/>
      <c r="D83" s="236">
        <v>25410</v>
      </c>
      <c r="E83" s="236"/>
      <c r="F83" s="236"/>
      <c r="G83" s="236"/>
      <c r="H83" s="236">
        <v>25410</v>
      </c>
      <c r="I83" s="233" t="s">
        <v>99</v>
      </c>
      <c r="J83" s="233" t="s">
        <v>12</v>
      </c>
      <c r="K83" s="233" t="s">
        <v>81</v>
      </c>
      <c r="L83" s="233" t="s">
        <v>44</v>
      </c>
      <c r="M83" s="242">
        <f t="shared" si="4"/>
        <v>-25410</v>
      </c>
      <c r="N83" s="242">
        <f t="shared" si="3"/>
        <v>-25410</v>
      </c>
      <c r="O83" s="242">
        <f t="shared" si="5"/>
        <v>0</v>
      </c>
      <c r="P83" s="242">
        <f t="shared" si="5"/>
        <v>0</v>
      </c>
      <c r="Q83" s="233" t="s">
        <v>81</v>
      </c>
    </row>
    <row r="84" spans="1:17" x14ac:dyDescent="0.25">
      <c r="A84" s="232" t="s">
        <v>278</v>
      </c>
      <c r="B84" s="232" t="s">
        <v>279</v>
      </c>
      <c r="C84" s="236"/>
      <c r="D84" s="236">
        <v>8547</v>
      </c>
      <c r="E84" s="236"/>
      <c r="F84" s="236"/>
      <c r="G84" s="236"/>
      <c r="H84" s="236">
        <v>8547</v>
      </c>
      <c r="I84" s="233" t="s">
        <v>99</v>
      </c>
      <c r="J84" s="233" t="s">
        <v>12</v>
      </c>
      <c r="K84" s="233" t="s">
        <v>81</v>
      </c>
      <c r="L84" s="233" t="s">
        <v>44</v>
      </c>
      <c r="M84" s="242">
        <f t="shared" si="4"/>
        <v>-8547</v>
      </c>
      <c r="N84" s="242">
        <f t="shared" si="3"/>
        <v>-8547</v>
      </c>
      <c r="O84" s="242">
        <f t="shared" si="5"/>
        <v>0</v>
      </c>
      <c r="P84" s="242">
        <f t="shared" si="5"/>
        <v>0</v>
      </c>
      <c r="Q84" s="233" t="s">
        <v>81</v>
      </c>
    </row>
    <row r="85" spans="1:17" x14ac:dyDescent="0.25">
      <c r="A85" s="232" t="s">
        <v>280</v>
      </c>
      <c r="B85" s="232" t="s">
        <v>281</v>
      </c>
      <c r="C85" s="236"/>
      <c r="D85" s="236">
        <v>46000</v>
      </c>
      <c r="E85" s="236"/>
      <c r="F85" s="236"/>
      <c r="G85" s="236"/>
      <c r="H85" s="236">
        <v>46000</v>
      </c>
      <c r="I85" s="233" t="s">
        <v>99</v>
      </c>
      <c r="J85" s="233" t="s">
        <v>12</v>
      </c>
      <c r="K85" s="233" t="s">
        <v>81</v>
      </c>
      <c r="L85" s="233" t="s">
        <v>44</v>
      </c>
      <c r="M85" s="242">
        <f t="shared" si="4"/>
        <v>-46000</v>
      </c>
      <c r="N85" s="242">
        <f t="shared" si="3"/>
        <v>-46000</v>
      </c>
      <c r="O85" s="242">
        <f t="shared" si="5"/>
        <v>0</v>
      </c>
      <c r="P85" s="242">
        <f t="shared" si="5"/>
        <v>0</v>
      </c>
      <c r="Q85" s="233" t="s">
        <v>81</v>
      </c>
    </row>
    <row r="86" spans="1:17" x14ac:dyDescent="0.25">
      <c r="A86" s="232" t="s">
        <v>282</v>
      </c>
      <c r="B86" s="232" t="s">
        <v>283</v>
      </c>
      <c r="C86" s="236"/>
      <c r="D86" s="236">
        <v>21200</v>
      </c>
      <c r="E86" s="236"/>
      <c r="F86" s="236"/>
      <c r="G86" s="236"/>
      <c r="H86" s="236">
        <v>21200</v>
      </c>
      <c r="I86" s="233" t="s">
        <v>99</v>
      </c>
      <c r="J86" s="233" t="s">
        <v>12</v>
      </c>
      <c r="K86" s="233" t="s">
        <v>81</v>
      </c>
      <c r="L86" s="233" t="s">
        <v>44</v>
      </c>
      <c r="M86" s="242">
        <f t="shared" si="4"/>
        <v>-21200</v>
      </c>
      <c r="N86" s="242">
        <f t="shared" si="3"/>
        <v>-21200</v>
      </c>
      <c r="O86" s="242">
        <f t="shared" si="5"/>
        <v>0</v>
      </c>
      <c r="P86" s="242">
        <f t="shared" si="5"/>
        <v>0</v>
      </c>
      <c r="Q86" s="233" t="s">
        <v>81</v>
      </c>
    </row>
    <row r="87" spans="1:17" x14ac:dyDescent="0.25">
      <c r="A87" s="232" t="s">
        <v>284</v>
      </c>
      <c r="B87" s="232" t="s">
        <v>285</v>
      </c>
      <c r="C87" s="236"/>
      <c r="D87" s="236">
        <v>1560</v>
      </c>
      <c r="E87" s="236"/>
      <c r="F87" s="236"/>
      <c r="G87" s="236"/>
      <c r="H87" s="236">
        <v>1560</v>
      </c>
      <c r="I87" s="233" t="s">
        <v>99</v>
      </c>
      <c r="J87" s="233" t="s">
        <v>12</v>
      </c>
      <c r="K87" s="233" t="s">
        <v>81</v>
      </c>
      <c r="L87" s="233" t="s">
        <v>44</v>
      </c>
      <c r="M87" s="242">
        <f t="shared" si="4"/>
        <v>-1560</v>
      </c>
      <c r="N87" s="242">
        <f t="shared" si="3"/>
        <v>-1560</v>
      </c>
      <c r="O87" s="242">
        <f t="shared" si="5"/>
        <v>0</v>
      </c>
      <c r="P87" s="242">
        <f t="shared" si="5"/>
        <v>0</v>
      </c>
      <c r="Q87" s="233" t="s">
        <v>81</v>
      </c>
    </row>
    <row r="88" spans="1:17" x14ac:dyDescent="0.25">
      <c r="A88" s="232" t="s">
        <v>286</v>
      </c>
      <c r="B88" s="232" t="s">
        <v>287</v>
      </c>
      <c r="C88" s="236"/>
      <c r="D88" s="236">
        <v>1560</v>
      </c>
      <c r="E88" s="236"/>
      <c r="F88" s="236"/>
      <c r="G88" s="236"/>
      <c r="H88" s="236">
        <v>1560</v>
      </c>
      <c r="I88" s="233" t="s">
        <v>99</v>
      </c>
      <c r="J88" s="233" t="s">
        <v>12</v>
      </c>
      <c r="K88" s="233" t="s">
        <v>81</v>
      </c>
      <c r="L88" s="233" t="s">
        <v>44</v>
      </c>
      <c r="M88" s="242">
        <f t="shared" si="4"/>
        <v>-1560</v>
      </c>
      <c r="N88" s="242">
        <f t="shared" si="3"/>
        <v>-1560</v>
      </c>
      <c r="O88" s="242">
        <f t="shared" si="5"/>
        <v>0</v>
      </c>
      <c r="P88" s="242">
        <f t="shared" si="5"/>
        <v>0</v>
      </c>
      <c r="Q88" s="233" t="s">
        <v>81</v>
      </c>
    </row>
    <row r="89" spans="1:17" s="235" customFormat="1" x14ac:dyDescent="0.25">
      <c r="A89" s="232" t="s">
        <v>288</v>
      </c>
      <c r="B89" s="232" t="s">
        <v>289</v>
      </c>
      <c r="C89" s="236"/>
      <c r="D89" s="236">
        <v>500</v>
      </c>
      <c r="E89" s="236"/>
      <c r="F89" s="236"/>
      <c r="G89" s="236"/>
      <c r="H89" s="236">
        <v>500</v>
      </c>
      <c r="I89" s="233" t="s">
        <v>99</v>
      </c>
      <c r="J89" s="233" t="s">
        <v>12</v>
      </c>
      <c r="K89" s="233" t="s">
        <v>81</v>
      </c>
      <c r="L89" s="233" t="s">
        <v>44</v>
      </c>
      <c r="M89" s="242">
        <f t="shared" si="4"/>
        <v>-500</v>
      </c>
      <c r="N89" s="242">
        <f t="shared" si="3"/>
        <v>-500</v>
      </c>
      <c r="O89" s="242">
        <f t="shared" si="5"/>
        <v>0</v>
      </c>
      <c r="P89" s="242">
        <f t="shared" si="5"/>
        <v>0</v>
      </c>
      <c r="Q89" s="233" t="s">
        <v>81</v>
      </c>
    </row>
    <row r="90" spans="1:17" s="235" customFormat="1" x14ac:dyDescent="0.25">
      <c r="A90" s="232" t="s">
        <v>290</v>
      </c>
      <c r="B90" s="232" t="s">
        <v>291</v>
      </c>
      <c r="C90" s="236"/>
      <c r="D90" s="236">
        <v>500</v>
      </c>
      <c r="E90" s="236"/>
      <c r="F90" s="236"/>
      <c r="G90" s="236"/>
      <c r="H90" s="236">
        <v>500</v>
      </c>
      <c r="I90" s="233" t="s">
        <v>99</v>
      </c>
      <c r="J90" s="233" t="s">
        <v>12</v>
      </c>
      <c r="K90" s="233" t="s">
        <v>81</v>
      </c>
      <c r="L90" s="233" t="s">
        <v>44</v>
      </c>
      <c r="M90" s="242">
        <f t="shared" si="4"/>
        <v>-500</v>
      </c>
      <c r="N90" s="242">
        <f t="shared" si="3"/>
        <v>-500</v>
      </c>
      <c r="O90" s="242">
        <f t="shared" si="5"/>
        <v>0</v>
      </c>
      <c r="P90" s="242">
        <f t="shared" si="5"/>
        <v>0</v>
      </c>
      <c r="Q90" s="233" t="s">
        <v>81</v>
      </c>
    </row>
    <row r="91" spans="1:17" s="235" customFormat="1" x14ac:dyDescent="0.25">
      <c r="A91" s="232" t="s">
        <v>292</v>
      </c>
      <c r="B91" s="232" t="s">
        <v>293</v>
      </c>
      <c r="C91" s="236"/>
      <c r="D91" s="236">
        <v>5783</v>
      </c>
      <c r="E91" s="236"/>
      <c r="F91" s="236"/>
      <c r="G91" s="236"/>
      <c r="H91" s="236">
        <v>5783</v>
      </c>
      <c r="I91" s="233" t="s">
        <v>99</v>
      </c>
      <c r="J91" s="233" t="s">
        <v>12</v>
      </c>
      <c r="K91" s="233" t="s">
        <v>81</v>
      </c>
      <c r="L91" s="233" t="s">
        <v>44</v>
      </c>
      <c r="M91" s="242">
        <f t="shared" si="4"/>
        <v>-5783</v>
      </c>
      <c r="N91" s="242">
        <f t="shared" si="3"/>
        <v>-5783</v>
      </c>
      <c r="O91" s="242">
        <f t="shared" si="5"/>
        <v>0</v>
      </c>
      <c r="P91" s="242">
        <f t="shared" si="5"/>
        <v>0</v>
      </c>
      <c r="Q91" s="233" t="s">
        <v>81</v>
      </c>
    </row>
    <row r="92" spans="1:17" s="235" customFormat="1" x14ac:dyDescent="0.25">
      <c r="A92" s="232" t="s">
        <v>294</v>
      </c>
      <c r="B92" s="232" t="s">
        <v>295</v>
      </c>
      <c r="C92" s="236"/>
      <c r="D92" s="236">
        <v>40280</v>
      </c>
      <c r="E92" s="236"/>
      <c r="F92" s="236"/>
      <c r="G92" s="236"/>
      <c r="H92" s="236">
        <v>40280</v>
      </c>
      <c r="I92" s="233" t="s">
        <v>99</v>
      </c>
      <c r="J92" s="233" t="s">
        <v>12</v>
      </c>
      <c r="K92" s="233" t="s">
        <v>81</v>
      </c>
      <c r="L92" s="233" t="s">
        <v>44</v>
      </c>
      <c r="M92" s="242">
        <f t="shared" si="4"/>
        <v>-40280</v>
      </c>
      <c r="N92" s="242">
        <f t="shared" si="3"/>
        <v>-40280</v>
      </c>
      <c r="O92" s="242">
        <f t="shared" si="5"/>
        <v>0</v>
      </c>
      <c r="P92" s="242">
        <f t="shared" si="5"/>
        <v>0</v>
      </c>
      <c r="Q92" s="233" t="s">
        <v>81</v>
      </c>
    </row>
    <row r="93" spans="1:17" s="235" customFormat="1" x14ac:dyDescent="0.25">
      <c r="A93" s="232" t="s">
        <v>296</v>
      </c>
      <c r="B93" s="232" t="s">
        <v>297</v>
      </c>
      <c r="C93" s="236"/>
      <c r="D93" s="236">
        <v>25918</v>
      </c>
      <c r="E93" s="236"/>
      <c r="F93" s="236"/>
      <c r="G93" s="236"/>
      <c r="H93" s="236">
        <v>25918</v>
      </c>
      <c r="I93" s="233" t="s">
        <v>99</v>
      </c>
      <c r="J93" s="233" t="s">
        <v>12</v>
      </c>
      <c r="K93" s="233" t="s">
        <v>81</v>
      </c>
      <c r="L93" s="233" t="s">
        <v>44</v>
      </c>
      <c r="M93" s="242">
        <f t="shared" si="4"/>
        <v>-25918</v>
      </c>
      <c r="N93" s="242">
        <f t="shared" si="3"/>
        <v>-25918</v>
      </c>
      <c r="O93" s="242">
        <f t="shared" si="5"/>
        <v>0</v>
      </c>
      <c r="P93" s="242">
        <f t="shared" si="5"/>
        <v>0</v>
      </c>
      <c r="Q93" s="233" t="s">
        <v>81</v>
      </c>
    </row>
    <row r="94" spans="1:17" s="235" customFormat="1" x14ac:dyDescent="0.25">
      <c r="A94" s="232" t="s">
        <v>298</v>
      </c>
      <c r="B94" s="232" t="s">
        <v>299</v>
      </c>
      <c r="C94" s="236"/>
      <c r="D94" s="236">
        <v>50480</v>
      </c>
      <c r="E94" s="236"/>
      <c r="F94" s="236"/>
      <c r="G94" s="236"/>
      <c r="H94" s="236">
        <v>50480</v>
      </c>
      <c r="I94" s="233" t="s">
        <v>99</v>
      </c>
      <c r="J94" s="233" t="s">
        <v>12</v>
      </c>
      <c r="K94" s="233" t="s">
        <v>81</v>
      </c>
      <c r="L94" s="233" t="s">
        <v>44</v>
      </c>
      <c r="M94" s="242">
        <f t="shared" si="4"/>
        <v>-50480</v>
      </c>
      <c r="N94" s="242">
        <f t="shared" si="3"/>
        <v>-50480</v>
      </c>
      <c r="O94" s="242">
        <f t="shared" si="5"/>
        <v>0</v>
      </c>
      <c r="P94" s="242">
        <f t="shared" si="5"/>
        <v>0</v>
      </c>
      <c r="Q94" s="233" t="s">
        <v>81</v>
      </c>
    </row>
    <row r="95" spans="1:17" s="235" customFormat="1" x14ac:dyDescent="0.25">
      <c r="A95" s="232" t="s">
        <v>300</v>
      </c>
      <c r="B95" s="232" t="s">
        <v>301</v>
      </c>
      <c r="C95" s="236"/>
      <c r="D95" s="236">
        <v>43080</v>
      </c>
      <c r="E95" s="236"/>
      <c r="F95" s="236"/>
      <c r="G95" s="236"/>
      <c r="H95" s="236">
        <v>43080</v>
      </c>
      <c r="I95" s="233" t="s">
        <v>99</v>
      </c>
      <c r="J95" s="233" t="s">
        <v>12</v>
      </c>
      <c r="K95" s="233" t="s">
        <v>81</v>
      </c>
      <c r="L95" s="233" t="s">
        <v>44</v>
      </c>
      <c r="M95" s="242">
        <f t="shared" si="4"/>
        <v>-43080</v>
      </c>
      <c r="N95" s="242">
        <f t="shared" si="3"/>
        <v>-43080</v>
      </c>
      <c r="O95" s="242">
        <f t="shared" si="5"/>
        <v>0</v>
      </c>
      <c r="P95" s="242">
        <f t="shared" si="5"/>
        <v>0</v>
      </c>
      <c r="Q95" s="233" t="s">
        <v>81</v>
      </c>
    </row>
    <row r="96" spans="1:17" s="235" customFormat="1" x14ac:dyDescent="0.25">
      <c r="A96" s="232" t="s">
        <v>302</v>
      </c>
      <c r="B96" s="232" t="s">
        <v>303</v>
      </c>
      <c r="C96" s="236"/>
      <c r="D96" s="236">
        <v>2000</v>
      </c>
      <c r="E96" s="236"/>
      <c r="F96" s="236"/>
      <c r="G96" s="236"/>
      <c r="H96" s="236">
        <v>2000</v>
      </c>
      <c r="I96" s="233" t="s">
        <v>99</v>
      </c>
      <c r="J96" s="233" t="s">
        <v>12</v>
      </c>
      <c r="K96" s="233" t="s">
        <v>81</v>
      </c>
      <c r="L96" s="233" t="s">
        <v>44</v>
      </c>
      <c r="M96" s="242">
        <f t="shared" si="4"/>
        <v>-2000</v>
      </c>
      <c r="N96" s="242">
        <f t="shared" si="3"/>
        <v>-2000</v>
      </c>
      <c r="O96" s="242">
        <f t="shared" si="5"/>
        <v>0</v>
      </c>
      <c r="P96" s="242">
        <f t="shared" si="5"/>
        <v>0</v>
      </c>
      <c r="Q96" s="233" t="s">
        <v>81</v>
      </c>
    </row>
    <row r="97" spans="1:17" s="235" customFormat="1" x14ac:dyDescent="0.25">
      <c r="A97" s="232" t="s">
        <v>304</v>
      </c>
      <c r="B97" s="232" t="s">
        <v>305</v>
      </c>
      <c r="C97" s="236"/>
      <c r="D97" s="236">
        <v>47600</v>
      </c>
      <c r="E97" s="236"/>
      <c r="F97" s="236"/>
      <c r="G97" s="236"/>
      <c r="H97" s="236">
        <v>47600</v>
      </c>
      <c r="I97" s="233" t="s">
        <v>99</v>
      </c>
      <c r="J97" s="233" t="s">
        <v>12</v>
      </c>
      <c r="K97" s="233" t="s">
        <v>81</v>
      </c>
      <c r="L97" s="233" t="s">
        <v>44</v>
      </c>
      <c r="M97" s="242">
        <f t="shared" si="4"/>
        <v>-47600</v>
      </c>
      <c r="N97" s="242">
        <f t="shared" si="3"/>
        <v>-47600</v>
      </c>
      <c r="O97" s="242">
        <f t="shared" si="5"/>
        <v>0</v>
      </c>
      <c r="P97" s="242">
        <f t="shared" si="5"/>
        <v>0</v>
      </c>
      <c r="Q97" s="233" t="s">
        <v>81</v>
      </c>
    </row>
    <row r="98" spans="1:17" s="235" customFormat="1" x14ac:dyDescent="0.25">
      <c r="A98" s="232" t="s">
        <v>306</v>
      </c>
      <c r="B98" s="232" t="s">
        <v>307</v>
      </c>
      <c r="C98" s="236"/>
      <c r="D98" s="236">
        <v>16700</v>
      </c>
      <c r="E98" s="236"/>
      <c r="F98" s="236"/>
      <c r="G98" s="236"/>
      <c r="H98" s="236">
        <v>16700</v>
      </c>
      <c r="I98" s="233" t="s">
        <v>99</v>
      </c>
      <c r="J98" s="233" t="s">
        <v>12</v>
      </c>
      <c r="K98" s="233" t="s">
        <v>81</v>
      </c>
      <c r="L98" s="233" t="s">
        <v>44</v>
      </c>
      <c r="M98" s="242">
        <f t="shared" si="4"/>
        <v>-16700</v>
      </c>
      <c r="N98" s="242">
        <f t="shared" si="3"/>
        <v>-16700</v>
      </c>
      <c r="O98" s="242">
        <f t="shared" si="5"/>
        <v>0</v>
      </c>
      <c r="P98" s="242">
        <f t="shared" si="5"/>
        <v>0</v>
      </c>
      <c r="Q98" s="233" t="s">
        <v>81</v>
      </c>
    </row>
    <row r="99" spans="1:17" s="235" customFormat="1" x14ac:dyDescent="0.25">
      <c r="A99" s="232" t="s">
        <v>308</v>
      </c>
      <c r="B99" s="232" t="s">
        <v>309</v>
      </c>
      <c r="C99" s="236"/>
      <c r="D99" s="236">
        <v>60710</v>
      </c>
      <c r="E99" s="236"/>
      <c r="F99" s="236"/>
      <c r="G99" s="236"/>
      <c r="H99" s="236">
        <v>60710</v>
      </c>
      <c r="I99" s="233" t="s">
        <v>99</v>
      </c>
      <c r="J99" s="233" t="s">
        <v>12</v>
      </c>
      <c r="K99" s="233" t="s">
        <v>81</v>
      </c>
      <c r="L99" s="233" t="s">
        <v>44</v>
      </c>
      <c r="M99" s="242">
        <f t="shared" si="4"/>
        <v>-60710</v>
      </c>
      <c r="N99" s="242">
        <f t="shared" si="3"/>
        <v>-60710</v>
      </c>
      <c r="O99" s="242">
        <f t="shared" si="5"/>
        <v>0</v>
      </c>
      <c r="P99" s="242">
        <f t="shared" si="5"/>
        <v>0</v>
      </c>
      <c r="Q99" s="233" t="s">
        <v>81</v>
      </c>
    </row>
    <row r="100" spans="1:17" s="235" customFormat="1" x14ac:dyDescent="0.25">
      <c r="A100" s="232" t="s">
        <v>310</v>
      </c>
      <c r="B100" s="232" t="s">
        <v>311</v>
      </c>
      <c r="C100" s="236"/>
      <c r="D100" s="236">
        <v>24750</v>
      </c>
      <c r="E100" s="236"/>
      <c r="F100" s="236"/>
      <c r="G100" s="236"/>
      <c r="H100" s="236">
        <v>24750</v>
      </c>
      <c r="I100" s="233" t="s">
        <v>99</v>
      </c>
      <c r="J100" s="233" t="s">
        <v>12</v>
      </c>
      <c r="K100" s="233" t="s">
        <v>81</v>
      </c>
      <c r="L100" s="233" t="s">
        <v>44</v>
      </c>
      <c r="M100" s="242">
        <f t="shared" si="4"/>
        <v>-24750</v>
      </c>
      <c r="N100" s="242">
        <f t="shared" si="3"/>
        <v>-24750</v>
      </c>
      <c r="O100" s="242">
        <f t="shared" si="5"/>
        <v>0</v>
      </c>
      <c r="P100" s="242">
        <f t="shared" si="5"/>
        <v>0</v>
      </c>
      <c r="Q100" s="233" t="s">
        <v>81</v>
      </c>
    </row>
    <row r="101" spans="1:17" s="235" customFormat="1" x14ac:dyDescent="0.25">
      <c r="A101" s="232" t="s">
        <v>312</v>
      </c>
      <c r="B101" s="232" t="s">
        <v>313</v>
      </c>
      <c r="C101" s="236"/>
      <c r="D101" s="236">
        <v>28500</v>
      </c>
      <c r="E101" s="236"/>
      <c r="F101" s="236"/>
      <c r="G101" s="236"/>
      <c r="H101" s="236">
        <v>28500</v>
      </c>
      <c r="I101" s="233" t="s">
        <v>99</v>
      </c>
      <c r="J101" s="233" t="s">
        <v>12</v>
      </c>
      <c r="K101" s="233" t="s">
        <v>81</v>
      </c>
      <c r="L101" s="233" t="s">
        <v>44</v>
      </c>
      <c r="M101" s="242">
        <f t="shared" si="4"/>
        <v>-28500</v>
      </c>
      <c r="N101" s="242">
        <f t="shared" si="3"/>
        <v>-28500</v>
      </c>
      <c r="O101" s="242">
        <f t="shared" si="5"/>
        <v>0</v>
      </c>
      <c r="P101" s="242">
        <f t="shared" si="5"/>
        <v>0</v>
      </c>
      <c r="Q101" s="233" t="s">
        <v>81</v>
      </c>
    </row>
    <row r="102" spans="1:17" s="235" customFormat="1" x14ac:dyDescent="0.25">
      <c r="A102" s="232" t="s">
        <v>314</v>
      </c>
      <c r="B102" s="232" t="s">
        <v>315</v>
      </c>
      <c r="C102" s="236"/>
      <c r="D102" s="236">
        <v>20700</v>
      </c>
      <c r="E102" s="236"/>
      <c r="F102" s="236"/>
      <c r="G102" s="236"/>
      <c r="H102" s="236">
        <v>20700</v>
      </c>
      <c r="I102" s="233" t="s">
        <v>99</v>
      </c>
      <c r="J102" s="233" t="s">
        <v>12</v>
      </c>
      <c r="K102" s="233" t="s">
        <v>81</v>
      </c>
      <c r="L102" s="233" t="s">
        <v>44</v>
      </c>
      <c r="M102" s="242">
        <f t="shared" si="4"/>
        <v>-20700</v>
      </c>
      <c r="N102" s="242">
        <f t="shared" si="3"/>
        <v>-20700</v>
      </c>
      <c r="O102" s="242">
        <f t="shared" si="5"/>
        <v>0</v>
      </c>
      <c r="P102" s="242">
        <f t="shared" si="5"/>
        <v>0</v>
      </c>
      <c r="Q102" s="233" t="s">
        <v>81</v>
      </c>
    </row>
    <row r="103" spans="1:17" s="235" customFormat="1" x14ac:dyDescent="0.25">
      <c r="A103" s="232" t="s">
        <v>316</v>
      </c>
      <c r="B103" s="232" t="s">
        <v>317</v>
      </c>
      <c r="C103" s="236"/>
      <c r="D103" s="236">
        <v>39480</v>
      </c>
      <c r="E103" s="236"/>
      <c r="F103" s="236"/>
      <c r="G103" s="236"/>
      <c r="H103" s="236">
        <v>39480</v>
      </c>
      <c r="I103" s="233" t="s">
        <v>99</v>
      </c>
      <c r="J103" s="233" t="s">
        <v>12</v>
      </c>
      <c r="K103" s="233" t="s">
        <v>81</v>
      </c>
      <c r="L103" s="233" t="s">
        <v>44</v>
      </c>
      <c r="M103" s="242">
        <f t="shared" si="4"/>
        <v>-39480</v>
      </c>
      <c r="N103" s="242">
        <f t="shared" si="3"/>
        <v>-39480</v>
      </c>
      <c r="O103" s="242">
        <f t="shared" si="5"/>
        <v>0</v>
      </c>
      <c r="P103" s="242">
        <f t="shared" si="5"/>
        <v>0</v>
      </c>
      <c r="Q103" s="233" t="s">
        <v>81</v>
      </c>
    </row>
    <row r="104" spans="1:17" s="235" customFormat="1" x14ac:dyDescent="0.25">
      <c r="A104" s="232" t="s">
        <v>318</v>
      </c>
      <c r="B104" s="232" t="s">
        <v>319</v>
      </c>
      <c r="C104" s="236"/>
      <c r="D104" s="236">
        <v>18920</v>
      </c>
      <c r="E104" s="236"/>
      <c r="F104" s="236"/>
      <c r="G104" s="236"/>
      <c r="H104" s="236">
        <v>18920</v>
      </c>
      <c r="I104" s="233" t="s">
        <v>99</v>
      </c>
      <c r="J104" s="233" t="s">
        <v>12</v>
      </c>
      <c r="K104" s="233" t="s">
        <v>81</v>
      </c>
      <c r="L104" s="233" t="s">
        <v>44</v>
      </c>
      <c r="M104" s="242">
        <f t="shared" si="4"/>
        <v>-18920</v>
      </c>
      <c r="N104" s="242">
        <f t="shared" si="3"/>
        <v>-18920</v>
      </c>
      <c r="O104" s="242">
        <f t="shared" si="5"/>
        <v>0</v>
      </c>
      <c r="P104" s="242">
        <f t="shared" si="5"/>
        <v>0</v>
      </c>
      <c r="Q104" s="233" t="s">
        <v>81</v>
      </c>
    </row>
    <row r="105" spans="1:17" s="235" customFormat="1" x14ac:dyDescent="0.25">
      <c r="A105" s="232" t="s">
        <v>320</v>
      </c>
      <c r="B105" s="232" t="s">
        <v>321</v>
      </c>
      <c r="C105" s="236"/>
      <c r="D105" s="236">
        <v>24200</v>
      </c>
      <c r="E105" s="236"/>
      <c r="F105" s="236"/>
      <c r="G105" s="236"/>
      <c r="H105" s="236">
        <v>24200</v>
      </c>
      <c r="I105" s="233" t="s">
        <v>99</v>
      </c>
      <c r="J105" s="233" t="s">
        <v>12</v>
      </c>
      <c r="K105" s="233" t="s">
        <v>81</v>
      </c>
      <c r="L105" s="233" t="s">
        <v>44</v>
      </c>
      <c r="M105" s="242">
        <f t="shared" si="4"/>
        <v>-24200</v>
      </c>
      <c r="N105" s="242">
        <f t="shared" si="3"/>
        <v>-24200</v>
      </c>
      <c r="O105" s="242">
        <f t="shared" si="5"/>
        <v>0</v>
      </c>
      <c r="P105" s="242">
        <f t="shared" si="5"/>
        <v>0</v>
      </c>
      <c r="Q105" s="233" t="s">
        <v>81</v>
      </c>
    </row>
    <row r="106" spans="1:17" s="235" customFormat="1" x14ac:dyDescent="0.25">
      <c r="A106" s="232" t="s">
        <v>322</v>
      </c>
      <c r="B106" s="232" t="s">
        <v>323</v>
      </c>
      <c r="C106" s="236"/>
      <c r="D106" s="236">
        <v>23540</v>
      </c>
      <c r="E106" s="236"/>
      <c r="F106" s="236"/>
      <c r="G106" s="236"/>
      <c r="H106" s="236">
        <v>23540</v>
      </c>
      <c r="I106" s="233" t="s">
        <v>99</v>
      </c>
      <c r="J106" s="233" t="s">
        <v>12</v>
      </c>
      <c r="K106" s="233" t="s">
        <v>81</v>
      </c>
      <c r="L106" s="233" t="s">
        <v>44</v>
      </c>
      <c r="M106" s="242">
        <f t="shared" si="4"/>
        <v>-23540</v>
      </c>
      <c r="N106" s="242">
        <f t="shared" si="3"/>
        <v>-23540</v>
      </c>
      <c r="O106" s="242">
        <f t="shared" si="5"/>
        <v>0</v>
      </c>
      <c r="P106" s="242">
        <f t="shared" si="5"/>
        <v>0</v>
      </c>
      <c r="Q106" s="233" t="s">
        <v>81</v>
      </c>
    </row>
    <row r="107" spans="1:17" s="235" customFormat="1" x14ac:dyDescent="0.25">
      <c r="A107" s="232" t="s">
        <v>324</v>
      </c>
      <c r="B107" s="232" t="s">
        <v>325</v>
      </c>
      <c r="C107" s="236"/>
      <c r="D107" s="236">
        <v>13440</v>
      </c>
      <c r="E107" s="236"/>
      <c r="F107" s="236"/>
      <c r="G107" s="236"/>
      <c r="H107" s="236">
        <v>13440</v>
      </c>
      <c r="I107" s="233" t="s">
        <v>99</v>
      </c>
      <c r="J107" s="233" t="s">
        <v>12</v>
      </c>
      <c r="K107" s="233" t="s">
        <v>81</v>
      </c>
      <c r="L107" s="233" t="s">
        <v>44</v>
      </c>
      <c r="M107" s="242">
        <f t="shared" si="4"/>
        <v>-13440</v>
      </c>
      <c r="N107" s="242">
        <f t="shared" si="3"/>
        <v>-13440</v>
      </c>
      <c r="O107" s="242">
        <f t="shared" si="5"/>
        <v>0</v>
      </c>
      <c r="P107" s="242">
        <f t="shared" si="5"/>
        <v>0</v>
      </c>
      <c r="Q107" s="233" t="s">
        <v>81</v>
      </c>
    </row>
    <row r="108" spans="1:17" s="235" customFormat="1" x14ac:dyDescent="0.25">
      <c r="A108" s="232" t="s">
        <v>326</v>
      </c>
      <c r="B108" s="232" t="s">
        <v>327</v>
      </c>
      <c r="C108" s="236"/>
      <c r="D108" s="236">
        <v>30900</v>
      </c>
      <c r="E108" s="236"/>
      <c r="F108" s="236"/>
      <c r="G108" s="236"/>
      <c r="H108" s="236">
        <v>30900</v>
      </c>
      <c r="I108" s="233" t="s">
        <v>99</v>
      </c>
      <c r="J108" s="233" t="s">
        <v>12</v>
      </c>
      <c r="K108" s="233" t="s">
        <v>81</v>
      </c>
      <c r="L108" s="233" t="s">
        <v>44</v>
      </c>
      <c r="M108" s="242">
        <f t="shared" si="4"/>
        <v>-30900</v>
      </c>
      <c r="N108" s="242">
        <f t="shared" si="3"/>
        <v>-30900</v>
      </c>
      <c r="O108" s="242">
        <f t="shared" si="5"/>
        <v>0</v>
      </c>
      <c r="P108" s="242">
        <f t="shared" si="5"/>
        <v>0</v>
      </c>
      <c r="Q108" s="233" t="s">
        <v>81</v>
      </c>
    </row>
    <row r="109" spans="1:17" s="235" customFormat="1" x14ac:dyDescent="0.25">
      <c r="A109" s="232" t="s">
        <v>328</v>
      </c>
      <c r="B109" s="232" t="s">
        <v>329</v>
      </c>
      <c r="C109" s="236"/>
      <c r="D109" s="236">
        <v>46400</v>
      </c>
      <c r="E109" s="236"/>
      <c r="F109" s="236"/>
      <c r="G109" s="236"/>
      <c r="H109" s="236">
        <v>46400</v>
      </c>
      <c r="I109" s="233" t="s">
        <v>99</v>
      </c>
      <c r="J109" s="233" t="s">
        <v>12</v>
      </c>
      <c r="K109" s="233" t="s">
        <v>81</v>
      </c>
      <c r="L109" s="233" t="s">
        <v>44</v>
      </c>
      <c r="M109" s="242">
        <f t="shared" si="4"/>
        <v>-46400</v>
      </c>
      <c r="N109" s="242">
        <f t="shared" si="3"/>
        <v>-46400</v>
      </c>
      <c r="O109" s="242">
        <f t="shared" si="5"/>
        <v>0</v>
      </c>
      <c r="P109" s="242">
        <f t="shared" si="5"/>
        <v>0</v>
      </c>
      <c r="Q109" s="233" t="s">
        <v>81</v>
      </c>
    </row>
    <row r="110" spans="1:17" s="235" customFormat="1" x14ac:dyDescent="0.25">
      <c r="A110" s="232" t="s">
        <v>330</v>
      </c>
      <c r="B110" s="232" t="s">
        <v>331</v>
      </c>
      <c r="C110" s="236"/>
      <c r="D110" s="236">
        <v>110100</v>
      </c>
      <c r="E110" s="236"/>
      <c r="F110" s="236"/>
      <c r="G110" s="236"/>
      <c r="H110" s="236">
        <v>110100</v>
      </c>
      <c r="I110" s="233" t="s">
        <v>99</v>
      </c>
      <c r="J110" s="233" t="s">
        <v>12</v>
      </c>
      <c r="K110" s="233" t="s">
        <v>81</v>
      </c>
      <c r="L110" s="233" t="s">
        <v>44</v>
      </c>
      <c r="M110" s="242">
        <f t="shared" si="4"/>
        <v>-110100</v>
      </c>
      <c r="N110" s="242">
        <f t="shared" si="3"/>
        <v>-110100</v>
      </c>
      <c r="O110" s="242">
        <f t="shared" si="5"/>
        <v>0</v>
      </c>
      <c r="P110" s="242">
        <f t="shared" si="5"/>
        <v>0</v>
      </c>
      <c r="Q110" s="233" t="s">
        <v>81</v>
      </c>
    </row>
    <row r="111" spans="1:17" s="235" customFormat="1" x14ac:dyDescent="0.25">
      <c r="A111" s="232" t="s">
        <v>332</v>
      </c>
      <c r="B111" s="232" t="s">
        <v>333</v>
      </c>
      <c r="C111" s="236"/>
      <c r="D111" s="236">
        <v>5720</v>
      </c>
      <c r="E111" s="236"/>
      <c r="F111" s="236"/>
      <c r="G111" s="236"/>
      <c r="H111" s="236">
        <v>5720</v>
      </c>
      <c r="I111" s="233" t="s">
        <v>99</v>
      </c>
      <c r="J111" s="233" t="s">
        <v>12</v>
      </c>
      <c r="K111" s="233" t="s">
        <v>81</v>
      </c>
      <c r="L111" s="233" t="s">
        <v>44</v>
      </c>
      <c r="M111" s="242">
        <f t="shared" si="4"/>
        <v>-5720</v>
      </c>
      <c r="N111" s="242">
        <f t="shared" si="3"/>
        <v>-5720</v>
      </c>
      <c r="O111" s="242">
        <f t="shared" si="5"/>
        <v>0</v>
      </c>
      <c r="P111" s="242">
        <f t="shared" si="5"/>
        <v>0</v>
      </c>
      <c r="Q111" s="233" t="s">
        <v>81</v>
      </c>
    </row>
    <row r="112" spans="1:17" s="235" customFormat="1" x14ac:dyDescent="0.25">
      <c r="A112" s="232" t="s">
        <v>334</v>
      </c>
      <c r="B112" s="232" t="s">
        <v>335</v>
      </c>
      <c r="C112" s="236"/>
      <c r="D112" s="236">
        <v>25410</v>
      </c>
      <c r="E112" s="236"/>
      <c r="F112" s="236"/>
      <c r="G112" s="236"/>
      <c r="H112" s="236">
        <v>25410</v>
      </c>
      <c r="I112" s="233" t="s">
        <v>99</v>
      </c>
      <c r="J112" s="233" t="s">
        <v>12</v>
      </c>
      <c r="K112" s="233" t="s">
        <v>81</v>
      </c>
      <c r="L112" s="233" t="s">
        <v>44</v>
      </c>
      <c r="M112" s="242">
        <f t="shared" si="4"/>
        <v>-25410</v>
      </c>
      <c r="N112" s="242">
        <f t="shared" si="3"/>
        <v>-25410</v>
      </c>
      <c r="O112" s="242">
        <f t="shared" si="5"/>
        <v>0</v>
      </c>
      <c r="P112" s="242">
        <f t="shared" si="5"/>
        <v>0</v>
      </c>
      <c r="Q112" s="233" t="s">
        <v>81</v>
      </c>
    </row>
    <row r="113" spans="1:17" s="235" customFormat="1" x14ac:dyDescent="0.25">
      <c r="A113" s="232" t="s">
        <v>336</v>
      </c>
      <c r="B113" s="232" t="s">
        <v>337</v>
      </c>
      <c r="C113" s="236"/>
      <c r="D113" s="236">
        <v>28820</v>
      </c>
      <c r="E113" s="236"/>
      <c r="F113" s="236"/>
      <c r="G113" s="236"/>
      <c r="H113" s="236">
        <v>28820</v>
      </c>
      <c r="I113" s="233" t="s">
        <v>99</v>
      </c>
      <c r="J113" s="233" t="s">
        <v>12</v>
      </c>
      <c r="K113" s="233" t="s">
        <v>81</v>
      </c>
      <c r="L113" s="233" t="s">
        <v>44</v>
      </c>
      <c r="M113" s="242">
        <f t="shared" si="4"/>
        <v>-28820</v>
      </c>
      <c r="N113" s="242">
        <f t="shared" si="3"/>
        <v>-28820</v>
      </c>
      <c r="O113" s="242">
        <f t="shared" si="5"/>
        <v>0</v>
      </c>
      <c r="P113" s="242">
        <f t="shared" si="5"/>
        <v>0</v>
      </c>
      <c r="Q113" s="233" t="s">
        <v>81</v>
      </c>
    </row>
    <row r="114" spans="1:17" s="235" customFormat="1" x14ac:dyDescent="0.25">
      <c r="A114" s="232" t="s">
        <v>482</v>
      </c>
      <c r="B114" s="232" t="s">
        <v>483</v>
      </c>
      <c r="C114" s="236">
        <v>0</v>
      </c>
      <c r="D114" s="236"/>
      <c r="E114" s="236"/>
      <c r="F114" s="236">
        <v>46200</v>
      </c>
      <c r="G114" s="236"/>
      <c r="H114" s="236">
        <v>46200</v>
      </c>
      <c r="I114" s="272" t="s">
        <v>99</v>
      </c>
      <c r="J114" s="272" t="s">
        <v>12</v>
      </c>
      <c r="K114" s="272" t="s">
        <v>81</v>
      </c>
      <c r="L114" s="272" t="s">
        <v>44</v>
      </c>
      <c r="M114" s="242">
        <f t="shared" si="4"/>
        <v>-46200</v>
      </c>
      <c r="N114" s="242">
        <f t="shared" si="3"/>
        <v>0</v>
      </c>
      <c r="O114" s="242">
        <f t="shared" si="5"/>
        <v>0</v>
      </c>
      <c r="P114" s="242">
        <f t="shared" si="5"/>
        <v>46200</v>
      </c>
      <c r="Q114" s="233" t="s">
        <v>81</v>
      </c>
    </row>
    <row r="115" spans="1:17" s="235" customFormat="1" x14ac:dyDescent="0.25">
      <c r="A115" s="232" t="s">
        <v>484</v>
      </c>
      <c r="B115" s="232" t="s">
        <v>485</v>
      </c>
      <c r="C115" s="236">
        <v>0</v>
      </c>
      <c r="D115" s="236"/>
      <c r="E115" s="236"/>
      <c r="F115" s="236">
        <v>500</v>
      </c>
      <c r="G115" s="236"/>
      <c r="H115" s="236">
        <v>500</v>
      </c>
      <c r="I115" s="272" t="s">
        <v>99</v>
      </c>
      <c r="J115" s="272" t="s">
        <v>12</v>
      </c>
      <c r="K115" s="272" t="s">
        <v>81</v>
      </c>
      <c r="L115" s="272" t="s">
        <v>44</v>
      </c>
      <c r="M115" s="242">
        <f t="shared" si="4"/>
        <v>-500</v>
      </c>
      <c r="N115" s="242">
        <f t="shared" si="3"/>
        <v>0</v>
      </c>
      <c r="O115" s="242">
        <f t="shared" si="5"/>
        <v>0</v>
      </c>
      <c r="P115" s="242">
        <f t="shared" si="5"/>
        <v>500</v>
      </c>
      <c r="Q115" s="233" t="s">
        <v>81</v>
      </c>
    </row>
    <row r="116" spans="1:17" s="235" customFormat="1" x14ac:dyDescent="0.25">
      <c r="A116" s="232" t="s">
        <v>486</v>
      </c>
      <c r="B116" s="232" t="s">
        <v>487</v>
      </c>
      <c r="C116" s="236">
        <v>0</v>
      </c>
      <c r="D116" s="236"/>
      <c r="E116" s="236"/>
      <c r="F116" s="236">
        <v>25410</v>
      </c>
      <c r="G116" s="236"/>
      <c r="H116" s="236">
        <v>25410</v>
      </c>
      <c r="I116" s="247" t="s">
        <v>99</v>
      </c>
      <c r="J116" s="247" t="s">
        <v>12</v>
      </c>
      <c r="K116" s="247" t="s">
        <v>81</v>
      </c>
      <c r="L116" s="247" t="s">
        <v>44</v>
      </c>
      <c r="M116" s="242">
        <f t="shared" si="4"/>
        <v>-25410</v>
      </c>
      <c r="N116" s="242">
        <f t="shared" si="3"/>
        <v>0</v>
      </c>
      <c r="O116" s="242">
        <f t="shared" si="5"/>
        <v>0</v>
      </c>
      <c r="P116" s="242">
        <f t="shared" si="5"/>
        <v>25410</v>
      </c>
      <c r="Q116" s="237"/>
    </row>
    <row r="117" spans="1:17" s="235" customFormat="1" x14ac:dyDescent="0.25">
      <c r="A117" s="232" t="s">
        <v>488</v>
      </c>
      <c r="B117" s="232" t="s">
        <v>489</v>
      </c>
      <c r="C117" s="236">
        <v>0</v>
      </c>
      <c r="D117" s="236"/>
      <c r="E117" s="236"/>
      <c r="F117" s="236">
        <v>1500</v>
      </c>
      <c r="G117" s="236"/>
      <c r="H117" s="236">
        <v>1500</v>
      </c>
      <c r="I117" s="247" t="s">
        <v>99</v>
      </c>
      <c r="J117" s="247" t="s">
        <v>12</v>
      </c>
      <c r="K117" s="247" t="s">
        <v>81</v>
      </c>
      <c r="L117" s="247" t="s">
        <v>44</v>
      </c>
      <c r="M117" s="242">
        <f t="shared" si="4"/>
        <v>-1500</v>
      </c>
      <c r="N117" s="242">
        <f t="shared" si="3"/>
        <v>0</v>
      </c>
      <c r="O117" s="242">
        <f t="shared" si="5"/>
        <v>0</v>
      </c>
      <c r="P117" s="242">
        <f t="shared" si="5"/>
        <v>1500</v>
      </c>
      <c r="Q117" s="237"/>
    </row>
    <row r="118" spans="1:17" s="235" customFormat="1" x14ac:dyDescent="0.25">
      <c r="A118" s="232" t="s">
        <v>338</v>
      </c>
      <c r="B118" s="232" t="s">
        <v>339</v>
      </c>
      <c r="C118" s="236"/>
      <c r="D118" s="236">
        <v>74049</v>
      </c>
      <c r="E118" s="236"/>
      <c r="F118" s="236"/>
      <c r="G118" s="236"/>
      <c r="H118" s="236">
        <v>74049</v>
      </c>
      <c r="I118" s="233" t="s">
        <v>99</v>
      </c>
      <c r="J118" s="233" t="s">
        <v>406</v>
      </c>
      <c r="K118" s="233" t="s">
        <v>57</v>
      </c>
      <c r="L118" s="233" t="s">
        <v>38</v>
      </c>
      <c r="M118" s="242">
        <f t="shared" si="4"/>
        <v>-74049</v>
      </c>
      <c r="N118" s="242">
        <f t="shared" si="3"/>
        <v>-74049</v>
      </c>
      <c r="O118" s="242">
        <f t="shared" si="5"/>
        <v>0</v>
      </c>
      <c r="P118" s="242">
        <f t="shared" si="5"/>
        <v>0</v>
      </c>
      <c r="Q118" s="233" t="s">
        <v>57</v>
      </c>
    </row>
    <row r="119" spans="1:17" s="235" customFormat="1" x14ac:dyDescent="0.25">
      <c r="A119" s="232" t="s">
        <v>340</v>
      </c>
      <c r="B119" s="232" t="s">
        <v>341</v>
      </c>
      <c r="C119" s="236"/>
      <c r="D119" s="236">
        <v>266842</v>
      </c>
      <c r="E119" s="236"/>
      <c r="F119" s="236"/>
      <c r="G119" s="236"/>
      <c r="H119" s="236">
        <v>266842</v>
      </c>
      <c r="I119" s="233" t="s">
        <v>99</v>
      </c>
      <c r="J119" s="233" t="s">
        <v>406</v>
      </c>
      <c r="K119" s="233" t="s">
        <v>57</v>
      </c>
      <c r="L119" s="233" t="s">
        <v>39</v>
      </c>
      <c r="M119" s="242">
        <f t="shared" si="4"/>
        <v>-266842</v>
      </c>
      <c r="N119" s="242">
        <f t="shared" si="3"/>
        <v>-266842</v>
      </c>
      <c r="O119" s="242">
        <f t="shared" si="5"/>
        <v>0</v>
      </c>
      <c r="P119" s="242">
        <f t="shared" si="5"/>
        <v>0</v>
      </c>
      <c r="Q119" s="233" t="s">
        <v>57</v>
      </c>
    </row>
    <row r="120" spans="1:17" s="235" customFormat="1" x14ac:dyDescent="0.25">
      <c r="A120" s="232" t="s">
        <v>342</v>
      </c>
      <c r="B120" s="232" t="s">
        <v>343</v>
      </c>
      <c r="C120" s="236"/>
      <c r="D120" s="236">
        <v>38279</v>
      </c>
      <c r="E120" s="236"/>
      <c r="F120" s="236"/>
      <c r="G120" s="236"/>
      <c r="H120" s="236">
        <v>38279</v>
      </c>
      <c r="I120" s="233" t="s">
        <v>99</v>
      </c>
      <c r="J120" s="233" t="s">
        <v>406</v>
      </c>
      <c r="K120" s="233" t="s">
        <v>57</v>
      </c>
      <c r="L120" s="233" t="s">
        <v>39</v>
      </c>
      <c r="M120" s="242">
        <f t="shared" si="4"/>
        <v>-38279</v>
      </c>
      <c r="N120" s="242">
        <f t="shared" si="3"/>
        <v>-38279</v>
      </c>
      <c r="O120" s="242">
        <f t="shared" si="5"/>
        <v>0</v>
      </c>
      <c r="P120" s="242">
        <f t="shared" si="5"/>
        <v>0</v>
      </c>
      <c r="Q120" s="233" t="s">
        <v>57</v>
      </c>
    </row>
    <row r="121" spans="1:17" s="235" customFormat="1" x14ac:dyDescent="0.25">
      <c r="A121" s="232" t="s">
        <v>344</v>
      </c>
      <c r="B121" s="232" t="s">
        <v>345</v>
      </c>
      <c r="C121" s="236"/>
      <c r="D121" s="236">
        <v>116904.5</v>
      </c>
      <c r="E121" s="236"/>
      <c r="F121" s="236"/>
      <c r="G121" s="236"/>
      <c r="H121" s="236">
        <v>116904.5</v>
      </c>
      <c r="I121" s="233" t="s">
        <v>99</v>
      </c>
      <c r="J121" s="233" t="s">
        <v>406</v>
      </c>
      <c r="K121" s="233" t="s">
        <v>57</v>
      </c>
      <c r="L121" s="233" t="s">
        <v>63</v>
      </c>
      <c r="M121" s="242">
        <f t="shared" si="4"/>
        <v>-116905</v>
      </c>
      <c r="N121" s="242">
        <f t="shared" si="3"/>
        <v>-116905</v>
      </c>
      <c r="O121" s="242">
        <f t="shared" si="5"/>
        <v>0</v>
      </c>
      <c r="P121" s="242">
        <f t="shared" si="5"/>
        <v>0</v>
      </c>
      <c r="Q121" s="233" t="s">
        <v>57</v>
      </c>
    </row>
    <row r="122" spans="1:17" s="235" customFormat="1" x14ac:dyDescent="0.25">
      <c r="A122" s="232" t="s">
        <v>346</v>
      </c>
      <c r="B122" s="232" t="s">
        <v>347</v>
      </c>
      <c r="C122" s="236"/>
      <c r="D122" s="236">
        <v>1127051</v>
      </c>
      <c r="E122" s="236"/>
      <c r="F122" s="236"/>
      <c r="G122" s="236"/>
      <c r="H122" s="236">
        <v>1127051</v>
      </c>
      <c r="I122" s="233" t="s">
        <v>99</v>
      </c>
      <c r="J122" s="233" t="s">
        <v>406</v>
      </c>
      <c r="K122" s="233" t="s">
        <v>57</v>
      </c>
      <c r="L122" s="233" t="s">
        <v>62</v>
      </c>
      <c r="M122" s="242">
        <f t="shared" si="4"/>
        <v>-1127051</v>
      </c>
      <c r="N122" s="242">
        <f t="shared" si="3"/>
        <v>-1127051</v>
      </c>
      <c r="O122" s="242">
        <f t="shared" si="5"/>
        <v>0</v>
      </c>
      <c r="P122" s="242">
        <f t="shared" si="5"/>
        <v>0</v>
      </c>
      <c r="Q122" s="233" t="s">
        <v>57</v>
      </c>
    </row>
    <row r="123" spans="1:17" s="235" customFormat="1" x14ac:dyDescent="0.25">
      <c r="A123" s="232" t="s">
        <v>348</v>
      </c>
      <c r="B123" s="232" t="s">
        <v>349</v>
      </c>
      <c r="C123" s="236"/>
      <c r="D123" s="236">
        <v>539338</v>
      </c>
      <c r="E123" s="236">
        <v>113750</v>
      </c>
      <c r="F123" s="236"/>
      <c r="G123" s="236"/>
      <c r="H123" s="236">
        <v>425588</v>
      </c>
      <c r="I123" s="233" t="s">
        <v>99</v>
      </c>
      <c r="J123" s="233" t="s">
        <v>14</v>
      </c>
      <c r="K123" s="233" t="s">
        <v>59</v>
      </c>
      <c r="L123" s="233" t="s">
        <v>59</v>
      </c>
      <c r="M123" s="242">
        <f t="shared" si="4"/>
        <v>-425588</v>
      </c>
      <c r="N123" s="242">
        <f t="shared" si="3"/>
        <v>-539338</v>
      </c>
      <c r="O123" s="242">
        <f t="shared" si="5"/>
        <v>113750</v>
      </c>
      <c r="P123" s="242">
        <f t="shared" si="5"/>
        <v>0</v>
      </c>
      <c r="Q123" s="233" t="s">
        <v>59</v>
      </c>
    </row>
    <row r="124" spans="1:17" s="235" customFormat="1" x14ac:dyDescent="0.25">
      <c r="A124" s="232" t="s">
        <v>490</v>
      </c>
      <c r="B124" s="232" t="s">
        <v>491</v>
      </c>
      <c r="C124" s="236"/>
      <c r="D124" s="236">
        <v>1022088</v>
      </c>
      <c r="E124" s="236">
        <v>1022088.36</v>
      </c>
      <c r="F124" s="236"/>
      <c r="G124" s="236">
        <v>0.36</v>
      </c>
      <c r="H124" s="236"/>
      <c r="I124" s="272" t="s">
        <v>99</v>
      </c>
      <c r="J124" s="272" t="s">
        <v>12</v>
      </c>
      <c r="K124" s="272" t="s">
        <v>112</v>
      </c>
      <c r="L124" s="272" t="s">
        <v>112</v>
      </c>
      <c r="M124" s="242">
        <f t="shared" si="4"/>
        <v>0</v>
      </c>
      <c r="N124" s="242">
        <f t="shared" si="3"/>
        <v>-1022088</v>
      </c>
      <c r="O124" s="242">
        <f t="shared" si="5"/>
        <v>1022088</v>
      </c>
      <c r="P124" s="242">
        <f t="shared" si="5"/>
        <v>0</v>
      </c>
      <c r="Q124" s="272" t="s">
        <v>112</v>
      </c>
    </row>
    <row r="125" spans="1:17" s="235" customFormat="1" x14ac:dyDescent="0.25">
      <c r="A125" s="232" t="s">
        <v>350</v>
      </c>
      <c r="B125" s="232" t="s">
        <v>351</v>
      </c>
      <c r="C125" s="236"/>
      <c r="D125" s="236">
        <v>187677663</v>
      </c>
      <c r="E125" s="236"/>
      <c r="F125" s="236"/>
      <c r="G125" s="236"/>
      <c r="H125" s="236">
        <v>187677663</v>
      </c>
      <c r="I125" s="233" t="s">
        <v>99</v>
      </c>
      <c r="J125" s="233" t="s">
        <v>406</v>
      </c>
      <c r="K125" s="233" t="s">
        <v>56</v>
      </c>
      <c r="L125" s="233" t="s">
        <v>61</v>
      </c>
      <c r="M125" s="242">
        <f t="shared" si="4"/>
        <v>-187677663</v>
      </c>
      <c r="N125" s="242">
        <f t="shared" si="3"/>
        <v>-187677663</v>
      </c>
      <c r="O125" s="242">
        <f t="shared" si="5"/>
        <v>0</v>
      </c>
      <c r="P125" s="242">
        <f t="shared" si="5"/>
        <v>0</v>
      </c>
      <c r="Q125" s="233" t="s">
        <v>56</v>
      </c>
    </row>
    <row r="126" spans="1:17" s="235" customFormat="1" x14ac:dyDescent="0.25">
      <c r="A126" s="232" t="s">
        <v>352</v>
      </c>
      <c r="B126" s="232" t="s">
        <v>353</v>
      </c>
      <c r="C126" s="236"/>
      <c r="D126" s="236">
        <v>1780626</v>
      </c>
      <c r="E126" s="236"/>
      <c r="F126" s="236"/>
      <c r="G126" s="236"/>
      <c r="H126" s="236">
        <v>1780626</v>
      </c>
      <c r="I126" s="233" t="s">
        <v>99</v>
      </c>
      <c r="J126" s="233" t="s">
        <v>406</v>
      </c>
      <c r="K126" s="233" t="s">
        <v>56</v>
      </c>
      <c r="L126" s="233" t="s">
        <v>61</v>
      </c>
      <c r="M126" s="242">
        <f t="shared" si="4"/>
        <v>-1780626</v>
      </c>
      <c r="N126" s="242">
        <f t="shared" si="3"/>
        <v>-1780626</v>
      </c>
      <c r="O126" s="242">
        <f t="shared" si="5"/>
        <v>0</v>
      </c>
      <c r="P126" s="242">
        <f t="shared" si="5"/>
        <v>0</v>
      </c>
      <c r="Q126" s="233" t="s">
        <v>56</v>
      </c>
    </row>
    <row r="127" spans="1:17" s="235" customFormat="1" x14ac:dyDescent="0.25">
      <c r="A127" s="232" t="s">
        <v>354</v>
      </c>
      <c r="B127" s="232" t="s">
        <v>355</v>
      </c>
      <c r="C127" s="236"/>
      <c r="D127" s="236">
        <v>58545</v>
      </c>
      <c r="E127" s="236"/>
      <c r="F127" s="236"/>
      <c r="G127" s="236"/>
      <c r="H127" s="236">
        <v>58545</v>
      </c>
      <c r="I127" s="233" t="s">
        <v>99</v>
      </c>
      <c r="J127" s="233" t="s">
        <v>406</v>
      </c>
      <c r="K127" s="233" t="s">
        <v>56</v>
      </c>
      <c r="L127" s="233" t="s">
        <v>61</v>
      </c>
      <c r="M127" s="242">
        <f t="shared" si="4"/>
        <v>-58545</v>
      </c>
      <c r="N127" s="242">
        <f t="shared" si="3"/>
        <v>-58545</v>
      </c>
      <c r="O127" s="242">
        <f t="shared" si="5"/>
        <v>0</v>
      </c>
      <c r="P127" s="242">
        <f t="shared" si="5"/>
        <v>0</v>
      </c>
      <c r="Q127" s="233" t="s">
        <v>56</v>
      </c>
    </row>
    <row r="128" spans="1:17" s="235" customFormat="1" x14ac:dyDescent="0.25">
      <c r="A128" s="232" t="s">
        <v>356</v>
      </c>
      <c r="B128" s="232" t="s">
        <v>357</v>
      </c>
      <c r="C128" s="236"/>
      <c r="D128" s="236">
        <v>337615.25</v>
      </c>
      <c r="E128" s="236"/>
      <c r="F128" s="236"/>
      <c r="G128" s="236"/>
      <c r="H128" s="236">
        <v>337615.25</v>
      </c>
      <c r="I128" s="233" t="s">
        <v>99</v>
      </c>
      <c r="J128" s="233" t="s">
        <v>406</v>
      </c>
      <c r="K128" s="233" t="s">
        <v>56</v>
      </c>
      <c r="L128" s="233" t="s">
        <v>61</v>
      </c>
      <c r="M128" s="242">
        <f t="shared" si="4"/>
        <v>-337615</v>
      </c>
      <c r="N128" s="242">
        <f t="shared" si="3"/>
        <v>-337615</v>
      </c>
      <c r="O128" s="242">
        <f t="shared" si="5"/>
        <v>0</v>
      </c>
      <c r="P128" s="242">
        <f t="shared" si="5"/>
        <v>0</v>
      </c>
      <c r="Q128" s="233" t="s">
        <v>56</v>
      </c>
    </row>
    <row r="129" spans="1:17" s="235" customFormat="1" x14ac:dyDescent="0.25">
      <c r="A129" s="232" t="s">
        <v>358</v>
      </c>
      <c r="B129" s="232" t="s">
        <v>359</v>
      </c>
      <c r="C129" s="236"/>
      <c r="D129" s="236">
        <v>8274313</v>
      </c>
      <c r="E129" s="236"/>
      <c r="F129" s="236"/>
      <c r="G129" s="236"/>
      <c r="H129" s="236">
        <v>8274313</v>
      </c>
      <c r="I129" s="233" t="s">
        <v>99</v>
      </c>
      <c r="J129" s="233" t="s">
        <v>406</v>
      </c>
      <c r="K129" s="233" t="s">
        <v>56</v>
      </c>
      <c r="L129" s="233" t="s">
        <v>61</v>
      </c>
      <c r="M129" s="242">
        <f t="shared" si="4"/>
        <v>-8274313</v>
      </c>
      <c r="N129" s="242">
        <f t="shared" si="3"/>
        <v>-8274313</v>
      </c>
      <c r="O129" s="242">
        <f t="shared" si="5"/>
        <v>0</v>
      </c>
      <c r="P129" s="242">
        <f t="shared" si="5"/>
        <v>0</v>
      </c>
      <c r="Q129" s="233" t="s">
        <v>56</v>
      </c>
    </row>
    <row r="130" spans="1:17" s="235" customFormat="1" x14ac:dyDescent="0.25">
      <c r="A130" s="232" t="s">
        <v>360</v>
      </c>
      <c r="B130" s="232" t="s">
        <v>361</v>
      </c>
      <c r="C130" s="236"/>
      <c r="D130" s="236">
        <v>2055627</v>
      </c>
      <c r="E130" s="236"/>
      <c r="F130" s="236"/>
      <c r="G130" s="236"/>
      <c r="H130" s="236">
        <v>2055627</v>
      </c>
      <c r="I130" s="233" t="s">
        <v>99</v>
      </c>
      <c r="J130" s="233" t="s">
        <v>406</v>
      </c>
      <c r="K130" s="233" t="s">
        <v>56</v>
      </c>
      <c r="L130" s="233" t="s">
        <v>61</v>
      </c>
      <c r="M130" s="242">
        <f t="shared" si="4"/>
        <v>-2055627</v>
      </c>
      <c r="N130" s="242">
        <f t="shared" si="3"/>
        <v>-2055627</v>
      </c>
      <c r="O130" s="242">
        <f t="shared" si="5"/>
        <v>0</v>
      </c>
      <c r="P130" s="242">
        <f t="shared" si="5"/>
        <v>0</v>
      </c>
      <c r="Q130" s="233" t="s">
        <v>56</v>
      </c>
    </row>
    <row r="131" spans="1:17" s="235" customFormat="1" x14ac:dyDescent="0.25">
      <c r="A131" s="232" t="s">
        <v>362</v>
      </c>
      <c r="B131" s="232" t="s">
        <v>363</v>
      </c>
      <c r="C131" s="236"/>
      <c r="D131" s="236">
        <v>12641302.02</v>
      </c>
      <c r="E131" s="236">
        <v>12641302.02</v>
      </c>
      <c r="F131" s="236"/>
      <c r="G131" s="236">
        <v>0</v>
      </c>
      <c r="H131" s="236"/>
      <c r="I131" s="233" t="s">
        <v>99</v>
      </c>
      <c r="J131" s="233" t="s">
        <v>17</v>
      </c>
      <c r="K131" s="233" t="s">
        <v>6</v>
      </c>
      <c r="L131" s="233" t="s">
        <v>6</v>
      </c>
      <c r="M131" s="242">
        <f t="shared" si="4"/>
        <v>0</v>
      </c>
      <c r="N131" s="242">
        <f t="shared" si="3"/>
        <v>-12641302</v>
      </c>
      <c r="O131" s="242">
        <f t="shared" si="5"/>
        <v>12641302</v>
      </c>
      <c r="P131" s="242">
        <f t="shared" si="5"/>
        <v>0</v>
      </c>
      <c r="Q131" s="233" t="s">
        <v>6</v>
      </c>
    </row>
    <row r="132" spans="1:17" s="235" customFormat="1" x14ac:dyDescent="0.25">
      <c r="A132" s="232" t="s">
        <v>364</v>
      </c>
      <c r="B132" s="232" t="s">
        <v>365</v>
      </c>
      <c r="C132" s="236"/>
      <c r="D132" s="236">
        <v>100000000</v>
      </c>
      <c r="E132" s="236"/>
      <c r="F132" s="236"/>
      <c r="G132" s="236"/>
      <c r="H132" s="236">
        <v>100000000</v>
      </c>
      <c r="I132" s="233" t="s">
        <v>99</v>
      </c>
      <c r="J132" s="233" t="s">
        <v>17</v>
      </c>
      <c r="K132" s="233" t="s">
        <v>4</v>
      </c>
      <c r="L132" s="233" t="s">
        <v>65</v>
      </c>
      <c r="M132" s="242">
        <f t="shared" si="4"/>
        <v>-100000000</v>
      </c>
      <c r="N132" s="242">
        <f t="shared" si="3"/>
        <v>-100000000</v>
      </c>
      <c r="O132" s="242">
        <f t="shared" si="5"/>
        <v>0</v>
      </c>
      <c r="P132" s="242">
        <f t="shared" si="5"/>
        <v>0</v>
      </c>
      <c r="Q132" s="233" t="s">
        <v>4</v>
      </c>
    </row>
    <row r="133" spans="1:17" s="235" customFormat="1" x14ac:dyDescent="0.25">
      <c r="A133" s="232" t="s">
        <v>366</v>
      </c>
      <c r="B133" s="232" t="s">
        <v>367</v>
      </c>
      <c r="C133" s="236"/>
      <c r="D133" s="236">
        <v>30000000</v>
      </c>
      <c r="E133" s="236"/>
      <c r="F133" s="236"/>
      <c r="G133" s="236"/>
      <c r="H133" s="236">
        <v>30000000</v>
      </c>
      <c r="I133" s="233" t="s">
        <v>99</v>
      </c>
      <c r="J133" s="233" t="s">
        <v>17</v>
      </c>
      <c r="K133" s="233" t="s">
        <v>407</v>
      </c>
      <c r="L133" s="233" t="s">
        <v>418</v>
      </c>
      <c r="M133" s="242">
        <f t="shared" si="4"/>
        <v>-30000000</v>
      </c>
      <c r="N133" s="242">
        <f t="shared" ref="N133:N172" si="6">ROUND((C133-D133),0)</f>
        <v>-30000000</v>
      </c>
      <c r="O133" s="242">
        <f t="shared" si="5"/>
        <v>0</v>
      </c>
      <c r="P133" s="242">
        <f t="shared" si="5"/>
        <v>0</v>
      </c>
      <c r="Q133" s="233" t="s">
        <v>407</v>
      </c>
    </row>
    <row r="134" spans="1:17" s="235" customFormat="1" x14ac:dyDescent="0.25">
      <c r="A134" s="232" t="s">
        <v>368</v>
      </c>
      <c r="B134" s="232" t="s">
        <v>369</v>
      </c>
      <c r="C134" s="236"/>
      <c r="D134" s="236">
        <v>0.26</v>
      </c>
      <c r="E134" s="236">
        <v>0.26</v>
      </c>
      <c r="F134" s="236"/>
      <c r="G134" s="236">
        <v>0</v>
      </c>
      <c r="H134" s="236"/>
      <c r="I134" s="233" t="s">
        <v>99</v>
      </c>
      <c r="J134" s="233" t="s">
        <v>17</v>
      </c>
      <c r="K134" s="233" t="s">
        <v>6</v>
      </c>
      <c r="L134" s="233" t="s">
        <v>6</v>
      </c>
      <c r="M134" s="242">
        <f t="shared" ref="M134:M172" si="7">ROUND((G134-H134),0)</f>
        <v>0</v>
      </c>
      <c r="N134" s="242">
        <f t="shared" si="6"/>
        <v>0</v>
      </c>
      <c r="O134" s="242">
        <f t="shared" ref="O134:P172" si="8">ROUND(E134,0)</f>
        <v>0</v>
      </c>
      <c r="P134" s="242">
        <f t="shared" si="8"/>
        <v>0</v>
      </c>
      <c r="Q134" s="233" t="s">
        <v>6</v>
      </c>
    </row>
    <row r="135" spans="1:17" s="235" customFormat="1" x14ac:dyDescent="0.25">
      <c r="A135" s="232" t="s">
        <v>492</v>
      </c>
      <c r="B135" s="232" t="s">
        <v>493</v>
      </c>
      <c r="C135" s="236">
        <v>0</v>
      </c>
      <c r="D135" s="236"/>
      <c r="E135" s="236">
        <v>389972.85</v>
      </c>
      <c r="F135" s="236"/>
      <c r="G135" s="236">
        <v>389972.85</v>
      </c>
      <c r="H135" s="236"/>
      <c r="I135" s="272" t="s">
        <v>100</v>
      </c>
      <c r="J135" s="272" t="s">
        <v>409</v>
      </c>
      <c r="K135" s="272" t="s">
        <v>21</v>
      </c>
      <c r="L135" s="272" t="s">
        <v>24</v>
      </c>
      <c r="M135" s="242">
        <f t="shared" si="7"/>
        <v>389973</v>
      </c>
      <c r="N135" s="242">
        <f t="shared" si="6"/>
        <v>0</v>
      </c>
      <c r="O135" s="242">
        <f t="shared" si="8"/>
        <v>389973</v>
      </c>
      <c r="P135" s="242">
        <f t="shared" si="8"/>
        <v>0</v>
      </c>
      <c r="Q135" s="237"/>
    </row>
    <row r="136" spans="1:17" s="235" customFormat="1" x14ac:dyDescent="0.25">
      <c r="A136" s="232" t="s">
        <v>494</v>
      </c>
      <c r="B136" s="232" t="s">
        <v>495</v>
      </c>
      <c r="C136" s="236">
        <v>0</v>
      </c>
      <c r="D136" s="236"/>
      <c r="E136" s="236">
        <v>207017</v>
      </c>
      <c r="F136" s="236"/>
      <c r="G136" s="236">
        <v>207017</v>
      </c>
      <c r="H136" s="236"/>
      <c r="I136" s="272" t="s">
        <v>100</v>
      </c>
      <c r="J136" s="272" t="s">
        <v>409</v>
      </c>
      <c r="K136" s="272" t="s">
        <v>21</v>
      </c>
      <c r="L136" s="272" t="s">
        <v>24</v>
      </c>
      <c r="M136" s="242">
        <f t="shared" si="7"/>
        <v>207017</v>
      </c>
      <c r="N136" s="242">
        <f t="shared" si="6"/>
        <v>0</v>
      </c>
      <c r="O136" s="242">
        <f t="shared" si="8"/>
        <v>207017</v>
      </c>
      <c r="P136" s="242">
        <f t="shared" si="8"/>
        <v>0</v>
      </c>
      <c r="Q136" s="237"/>
    </row>
    <row r="137" spans="1:17" s="235" customFormat="1" x14ac:dyDescent="0.25">
      <c r="A137" s="232" t="s">
        <v>496</v>
      </c>
      <c r="B137" s="232" t="s">
        <v>497</v>
      </c>
      <c r="C137" s="236">
        <v>0</v>
      </c>
      <c r="D137" s="236"/>
      <c r="E137" s="236">
        <v>207000</v>
      </c>
      <c r="F137" s="236"/>
      <c r="G137" s="236">
        <v>207000</v>
      </c>
      <c r="H137" s="236"/>
      <c r="I137" s="272" t="s">
        <v>100</v>
      </c>
      <c r="J137" s="272" t="s">
        <v>409</v>
      </c>
      <c r="K137" s="272" t="s">
        <v>21</v>
      </c>
      <c r="L137" s="272" t="s">
        <v>24</v>
      </c>
      <c r="M137" s="242">
        <f t="shared" si="7"/>
        <v>207000</v>
      </c>
      <c r="N137" s="242">
        <f t="shared" si="6"/>
        <v>0</v>
      </c>
      <c r="O137" s="242">
        <f t="shared" si="8"/>
        <v>207000</v>
      </c>
      <c r="P137" s="242">
        <f t="shared" si="8"/>
        <v>0</v>
      </c>
      <c r="Q137" s="237"/>
    </row>
    <row r="138" spans="1:17" s="235" customFormat="1" x14ac:dyDescent="0.25">
      <c r="A138" s="232" t="s">
        <v>498</v>
      </c>
      <c r="B138" s="232" t="s">
        <v>499</v>
      </c>
      <c r="C138" s="236">
        <v>0</v>
      </c>
      <c r="D138" s="236"/>
      <c r="E138" s="236">
        <v>406000</v>
      </c>
      <c r="F138" s="236"/>
      <c r="G138" s="236">
        <v>406000</v>
      </c>
      <c r="H138" s="236"/>
      <c r="I138" s="272" t="s">
        <v>100</v>
      </c>
      <c r="J138" s="272" t="s">
        <v>409</v>
      </c>
      <c r="K138" s="272" t="s">
        <v>21</v>
      </c>
      <c r="L138" s="272" t="s">
        <v>463</v>
      </c>
      <c r="M138" s="242">
        <f t="shared" si="7"/>
        <v>406000</v>
      </c>
      <c r="N138" s="242">
        <f t="shared" si="6"/>
        <v>0</v>
      </c>
      <c r="O138" s="242">
        <f t="shared" si="8"/>
        <v>406000</v>
      </c>
      <c r="P138" s="242">
        <f t="shared" si="8"/>
        <v>0</v>
      </c>
      <c r="Q138" s="237"/>
    </row>
    <row r="139" spans="1:17" s="235" customFormat="1" x14ac:dyDescent="0.25">
      <c r="A139" s="232" t="s">
        <v>500</v>
      </c>
      <c r="B139" s="232" t="s">
        <v>501</v>
      </c>
      <c r="C139" s="236">
        <v>0</v>
      </c>
      <c r="D139" s="236"/>
      <c r="E139" s="236">
        <v>204595.52</v>
      </c>
      <c r="F139" s="236"/>
      <c r="G139" s="236">
        <v>204595.52</v>
      </c>
      <c r="H139" s="236"/>
      <c r="I139" s="272" t="s">
        <v>100</v>
      </c>
      <c r="J139" s="272" t="s">
        <v>409</v>
      </c>
      <c r="K139" s="272" t="s">
        <v>21</v>
      </c>
      <c r="L139" s="272" t="s">
        <v>547</v>
      </c>
      <c r="M139" s="242">
        <f t="shared" si="7"/>
        <v>204596</v>
      </c>
      <c r="N139" s="242">
        <f t="shared" si="6"/>
        <v>0</v>
      </c>
      <c r="O139" s="242">
        <f t="shared" si="8"/>
        <v>204596</v>
      </c>
      <c r="P139" s="242">
        <f t="shared" si="8"/>
        <v>0</v>
      </c>
      <c r="Q139" s="237"/>
    </row>
    <row r="140" spans="1:17" s="235" customFormat="1" x14ac:dyDescent="0.25">
      <c r="A140" s="232" t="s">
        <v>502</v>
      </c>
      <c r="B140" s="232" t="s">
        <v>503</v>
      </c>
      <c r="C140" s="236">
        <v>0</v>
      </c>
      <c r="D140" s="236"/>
      <c r="E140" s="236">
        <v>40115.699999999997</v>
      </c>
      <c r="F140" s="236"/>
      <c r="G140" s="236">
        <v>40115.699999999997</v>
      </c>
      <c r="H140" s="236"/>
      <c r="I140" s="272" t="s">
        <v>100</v>
      </c>
      <c r="J140" s="272" t="s">
        <v>409</v>
      </c>
      <c r="K140" s="272" t="s">
        <v>21</v>
      </c>
      <c r="L140" s="272" t="s">
        <v>45</v>
      </c>
      <c r="M140" s="242">
        <f t="shared" si="7"/>
        <v>40116</v>
      </c>
      <c r="N140" s="242">
        <f t="shared" si="6"/>
        <v>0</v>
      </c>
      <c r="O140" s="242">
        <f t="shared" si="8"/>
        <v>40116</v>
      </c>
      <c r="P140" s="242">
        <f t="shared" si="8"/>
        <v>0</v>
      </c>
      <c r="Q140" s="237"/>
    </row>
    <row r="141" spans="1:17" s="235" customFormat="1" x14ac:dyDescent="0.25">
      <c r="A141" s="232" t="s">
        <v>504</v>
      </c>
      <c r="B141" s="232" t="s">
        <v>505</v>
      </c>
      <c r="C141" s="236">
        <v>0</v>
      </c>
      <c r="D141" s="236"/>
      <c r="E141" s="236">
        <v>174702.05</v>
      </c>
      <c r="F141" s="236"/>
      <c r="G141" s="236">
        <v>174702.05</v>
      </c>
      <c r="H141" s="236"/>
      <c r="I141" s="272" t="s">
        <v>100</v>
      </c>
      <c r="J141" s="272" t="s">
        <v>409</v>
      </c>
      <c r="K141" s="272" t="s">
        <v>21</v>
      </c>
      <c r="L141" s="272" t="s">
        <v>82</v>
      </c>
      <c r="M141" s="242">
        <f t="shared" si="7"/>
        <v>174702</v>
      </c>
      <c r="N141" s="242">
        <f t="shared" si="6"/>
        <v>0</v>
      </c>
      <c r="O141" s="242">
        <f t="shared" si="8"/>
        <v>174702</v>
      </c>
      <c r="P141" s="242">
        <f t="shared" si="8"/>
        <v>0</v>
      </c>
      <c r="Q141" s="237"/>
    </row>
    <row r="142" spans="1:17" s="235" customFormat="1" x14ac:dyDescent="0.25">
      <c r="A142" s="232" t="s">
        <v>506</v>
      </c>
      <c r="B142" s="232" t="s">
        <v>507</v>
      </c>
      <c r="C142" s="236">
        <v>0</v>
      </c>
      <c r="D142" s="236"/>
      <c r="E142" s="236">
        <v>12578</v>
      </c>
      <c r="F142" s="236"/>
      <c r="G142" s="236">
        <v>12578</v>
      </c>
      <c r="H142" s="236"/>
      <c r="I142" s="272" t="s">
        <v>100</v>
      </c>
      <c r="J142" s="272" t="s">
        <v>409</v>
      </c>
      <c r="K142" s="272" t="s">
        <v>21</v>
      </c>
      <c r="L142" s="272" t="s">
        <v>26</v>
      </c>
      <c r="M142" s="242">
        <f t="shared" si="7"/>
        <v>12578</v>
      </c>
      <c r="N142" s="242">
        <f t="shared" si="6"/>
        <v>0</v>
      </c>
      <c r="O142" s="242">
        <f t="shared" si="8"/>
        <v>12578</v>
      </c>
      <c r="P142" s="242">
        <f t="shared" si="8"/>
        <v>0</v>
      </c>
      <c r="Q142" s="237"/>
    </row>
    <row r="143" spans="1:17" s="235" customFormat="1" x14ac:dyDescent="0.25">
      <c r="A143" s="232" t="s">
        <v>508</v>
      </c>
      <c r="B143" s="232" t="s">
        <v>509</v>
      </c>
      <c r="C143" s="236">
        <v>0</v>
      </c>
      <c r="D143" s="236"/>
      <c r="E143" s="236">
        <v>1159.1300000000001</v>
      </c>
      <c r="F143" s="236"/>
      <c r="G143" s="236">
        <v>1159.1300000000001</v>
      </c>
      <c r="H143" s="236"/>
      <c r="I143" s="272" t="s">
        <v>100</v>
      </c>
      <c r="J143" s="272" t="s">
        <v>409</v>
      </c>
      <c r="K143" s="272" t="s">
        <v>21</v>
      </c>
      <c r="L143" s="272" t="s">
        <v>25</v>
      </c>
      <c r="M143" s="242">
        <f t="shared" si="7"/>
        <v>1159</v>
      </c>
      <c r="N143" s="242">
        <f t="shared" si="6"/>
        <v>0</v>
      </c>
      <c r="O143" s="242">
        <f t="shared" si="8"/>
        <v>1159</v>
      </c>
      <c r="P143" s="242">
        <f t="shared" si="8"/>
        <v>0</v>
      </c>
      <c r="Q143" s="237"/>
    </row>
    <row r="144" spans="1:17" s="235" customFormat="1" x14ac:dyDescent="0.25">
      <c r="A144" s="232" t="s">
        <v>510</v>
      </c>
      <c r="B144" s="232" t="s">
        <v>385</v>
      </c>
      <c r="C144" s="236">
        <v>0</v>
      </c>
      <c r="D144" s="236"/>
      <c r="E144" s="236">
        <v>29830.880000000001</v>
      </c>
      <c r="F144" s="236"/>
      <c r="G144" s="236">
        <v>29830.880000000001</v>
      </c>
      <c r="H144" s="236"/>
      <c r="I144" s="272" t="s">
        <v>100</v>
      </c>
      <c r="J144" s="272" t="s">
        <v>409</v>
      </c>
      <c r="K144" s="272" t="s">
        <v>21</v>
      </c>
      <c r="L144" s="272" t="s">
        <v>411</v>
      </c>
      <c r="M144" s="242">
        <f t="shared" si="7"/>
        <v>29831</v>
      </c>
      <c r="N144" s="242">
        <f t="shared" si="6"/>
        <v>0</v>
      </c>
      <c r="O144" s="242">
        <f t="shared" si="8"/>
        <v>29831</v>
      </c>
      <c r="P144" s="242">
        <f t="shared" si="8"/>
        <v>0</v>
      </c>
      <c r="Q144" s="237"/>
    </row>
    <row r="145" spans="1:17" s="235" customFormat="1" x14ac:dyDescent="0.25">
      <c r="A145" s="232" t="s">
        <v>511</v>
      </c>
      <c r="B145" s="232" t="s">
        <v>512</v>
      </c>
      <c r="C145" s="236">
        <v>0</v>
      </c>
      <c r="D145" s="236"/>
      <c r="E145" s="236">
        <v>20573.330000000002</v>
      </c>
      <c r="F145" s="236"/>
      <c r="G145" s="236">
        <v>20573.330000000002</v>
      </c>
      <c r="H145" s="236"/>
      <c r="I145" s="272" t="s">
        <v>100</v>
      </c>
      <c r="J145" s="272" t="s">
        <v>409</v>
      </c>
      <c r="K145" s="272" t="s">
        <v>21</v>
      </c>
      <c r="L145" s="272" t="s">
        <v>425</v>
      </c>
      <c r="M145" s="242">
        <f t="shared" si="7"/>
        <v>20573</v>
      </c>
      <c r="N145" s="242">
        <f t="shared" si="6"/>
        <v>0</v>
      </c>
      <c r="O145" s="242">
        <f t="shared" si="8"/>
        <v>20573</v>
      </c>
      <c r="P145" s="242">
        <f t="shared" si="8"/>
        <v>0</v>
      </c>
      <c r="Q145" s="237"/>
    </row>
    <row r="146" spans="1:17" s="235" customFormat="1" x14ac:dyDescent="0.25">
      <c r="A146" s="232" t="s">
        <v>513</v>
      </c>
      <c r="B146" s="232" t="s">
        <v>514</v>
      </c>
      <c r="C146" s="236">
        <v>0</v>
      </c>
      <c r="D146" s="236"/>
      <c r="E146" s="236"/>
      <c r="F146" s="236">
        <v>1320</v>
      </c>
      <c r="G146" s="236"/>
      <c r="H146" s="236">
        <v>1320</v>
      </c>
      <c r="I146" s="287" t="s">
        <v>100</v>
      </c>
      <c r="J146" s="287" t="s">
        <v>409</v>
      </c>
      <c r="K146" s="287" t="s">
        <v>21</v>
      </c>
      <c r="L146" s="287" t="s">
        <v>425</v>
      </c>
      <c r="M146" s="242">
        <f t="shared" si="7"/>
        <v>-1320</v>
      </c>
      <c r="N146" s="242">
        <f t="shared" si="6"/>
        <v>0</v>
      </c>
      <c r="O146" s="242">
        <f t="shared" si="8"/>
        <v>0</v>
      </c>
      <c r="P146" s="242">
        <f t="shared" si="8"/>
        <v>1320</v>
      </c>
      <c r="Q146" s="237"/>
    </row>
    <row r="147" spans="1:17" s="235" customFormat="1" x14ac:dyDescent="0.25">
      <c r="A147" s="232" t="s">
        <v>515</v>
      </c>
      <c r="B147" s="232" t="s">
        <v>384</v>
      </c>
      <c r="C147" s="236">
        <v>0</v>
      </c>
      <c r="D147" s="236"/>
      <c r="E147" s="236">
        <v>2270028.7999999998</v>
      </c>
      <c r="F147" s="236">
        <v>1788696.21</v>
      </c>
      <c r="G147" s="236">
        <v>481332.59</v>
      </c>
      <c r="H147" s="236"/>
      <c r="I147" s="272" t="s">
        <v>100</v>
      </c>
      <c r="J147" s="272" t="s">
        <v>409</v>
      </c>
      <c r="K147" s="272" t="s">
        <v>102</v>
      </c>
      <c r="L147" s="272" t="s">
        <v>68</v>
      </c>
      <c r="M147" s="242">
        <f t="shared" si="7"/>
        <v>481333</v>
      </c>
      <c r="N147" s="242">
        <f t="shared" si="6"/>
        <v>0</v>
      </c>
      <c r="O147" s="242">
        <f t="shared" si="8"/>
        <v>2270029</v>
      </c>
      <c r="P147" s="242">
        <f t="shared" si="8"/>
        <v>1788696</v>
      </c>
      <c r="Q147" s="237"/>
    </row>
    <row r="148" spans="1:17" s="235" customFormat="1" x14ac:dyDescent="0.25">
      <c r="A148" s="232" t="s">
        <v>516</v>
      </c>
      <c r="B148" s="232" t="s">
        <v>386</v>
      </c>
      <c r="C148" s="236">
        <v>0</v>
      </c>
      <c r="D148" s="236"/>
      <c r="E148" s="236">
        <v>114111.48</v>
      </c>
      <c r="F148" s="236"/>
      <c r="G148" s="236">
        <v>114111.48</v>
      </c>
      <c r="H148" s="236"/>
      <c r="I148" s="272" t="s">
        <v>100</v>
      </c>
      <c r="J148" s="272" t="s">
        <v>409</v>
      </c>
      <c r="K148" s="272" t="s">
        <v>102</v>
      </c>
      <c r="L148" s="272" t="s">
        <v>68</v>
      </c>
      <c r="M148" s="242">
        <f t="shared" si="7"/>
        <v>114111</v>
      </c>
      <c r="N148" s="242">
        <f t="shared" si="6"/>
        <v>0</v>
      </c>
      <c r="O148" s="242">
        <f t="shared" si="8"/>
        <v>114111</v>
      </c>
      <c r="P148" s="242">
        <f t="shared" si="8"/>
        <v>0</v>
      </c>
      <c r="Q148" s="237"/>
    </row>
    <row r="149" spans="1:17" s="235" customFormat="1" x14ac:dyDescent="0.25">
      <c r="A149" s="232" t="s">
        <v>517</v>
      </c>
      <c r="B149" s="232" t="s">
        <v>518</v>
      </c>
      <c r="C149" s="236">
        <v>0</v>
      </c>
      <c r="D149" s="236"/>
      <c r="E149" s="236">
        <v>53527</v>
      </c>
      <c r="F149" s="236"/>
      <c r="G149" s="236">
        <v>53527</v>
      </c>
      <c r="H149" s="236"/>
      <c r="I149" s="272" t="s">
        <v>100</v>
      </c>
      <c r="J149" s="272" t="s">
        <v>409</v>
      </c>
      <c r="K149" s="272" t="s">
        <v>102</v>
      </c>
      <c r="L149" s="272" t="s">
        <v>466</v>
      </c>
      <c r="M149" s="242">
        <f t="shared" si="7"/>
        <v>53527</v>
      </c>
      <c r="N149" s="242">
        <f t="shared" si="6"/>
        <v>0</v>
      </c>
      <c r="O149" s="242">
        <f t="shared" si="8"/>
        <v>53527</v>
      </c>
      <c r="P149" s="242">
        <f t="shared" si="8"/>
        <v>0</v>
      </c>
      <c r="Q149" s="237"/>
    </row>
    <row r="150" spans="1:17" s="235" customFormat="1" x14ac:dyDescent="0.25">
      <c r="A150" s="232" t="s">
        <v>519</v>
      </c>
      <c r="B150" s="232" t="s">
        <v>371</v>
      </c>
      <c r="C150" s="236">
        <v>0</v>
      </c>
      <c r="D150" s="236"/>
      <c r="E150" s="236">
        <v>116000</v>
      </c>
      <c r="F150" s="236"/>
      <c r="G150" s="236">
        <v>116000</v>
      </c>
      <c r="H150" s="236"/>
      <c r="I150" s="272" t="s">
        <v>100</v>
      </c>
      <c r="J150" s="272" t="s">
        <v>409</v>
      </c>
      <c r="K150" s="272" t="s">
        <v>102</v>
      </c>
      <c r="L150" s="272" t="s">
        <v>466</v>
      </c>
      <c r="M150" s="242">
        <f t="shared" si="7"/>
        <v>116000</v>
      </c>
      <c r="N150" s="242">
        <f t="shared" si="6"/>
        <v>0</v>
      </c>
      <c r="O150" s="242">
        <f t="shared" si="8"/>
        <v>116000</v>
      </c>
      <c r="P150" s="242">
        <f t="shared" si="8"/>
        <v>0</v>
      </c>
      <c r="Q150" s="237"/>
    </row>
    <row r="151" spans="1:17" s="235" customFormat="1" x14ac:dyDescent="0.25">
      <c r="A151" s="232" t="s">
        <v>520</v>
      </c>
      <c r="B151" s="232" t="s">
        <v>521</v>
      </c>
      <c r="C151" s="236">
        <v>0</v>
      </c>
      <c r="D151" s="236"/>
      <c r="E151" s="236">
        <v>109813.21</v>
      </c>
      <c r="F151" s="236"/>
      <c r="G151" s="236">
        <v>109813.21</v>
      </c>
      <c r="H151" s="236"/>
      <c r="I151" s="272" t="s">
        <v>100</v>
      </c>
      <c r="J151" s="272" t="s">
        <v>409</v>
      </c>
      <c r="K151" s="272" t="s">
        <v>102</v>
      </c>
      <c r="L151" s="272" t="s">
        <v>466</v>
      </c>
      <c r="M151" s="242">
        <f t="shared" si="7"/>
        <v>109813</v>
      </c>
      <c r="N151" s="242">
        <f t="shared" si="6"/>
        <v>0</v>
      </c>
      <c r="O151" s="242">
        <f t="shared" si="8"/>
        <v>109813</v>
      </c>
      <c r="P151" s="242">
        <f t="shared" si="8"/>
        <v>0</v>
      </c>
      <c r="Q151" s="237"/>
    </row>
    <row r="152" spans="1:17" s="235" customFormat="1" x14ac:dyDescent="0.25">
      <c r="A152" s="232" t="s">
        <v>522</v>
      </c>
      <c r="B152" s="232" t="s">
        <v>373</v>
      </c>
      <c r="C152" s="236">
        <v>0</v>
      </c>
      <c r="D152" s="236"/>
      <c r="E152" s="236">
        <v>355166.67</v>
      </c>
      <c r="F152" s="236"/>
      <c r="G152" s="236">
        <v>355166.67</v>
      </c>
      <c r="H152" s="236"/>
      <c r="I152" s="272" t="s">
        <v>100</v>
      </c>
      <c r="J152" s="272" t="s">
        <v>409</v>
      </c>
      <c r="K152" s="272" t="s">
        <v>102</v>
      </c>
      <c r="L152" s="272" t="s">
        <v>466</v>
      </c>
      <c r="M152" s="242">
        <f t="shared" si="7"/>
        <v>355167</v>
      </c>
      <c r="N152" s="242">
        <f t="shared" si="6"/>
        <v>0</v>
      </c>
      <c r="O152" s="242">
        <f t="shared" si="8"/>
        <v>355167</v>
      </c>
      <c r="P152" s="242">
        <f t="shared" si="8"/>
        <v>0</v>
      </c>
      <c r="Q152" s="237"/>
    </row>
    <row r="153" spans="1:17" s="235" customFormat="1" x14ac:dyDescent="0.25">
      <c r="A153" s="232" t="s">
        <v>523</v>
      </c>
      <c r="B153" s="232" t="s">
        <v>374</v>
      </c>
      <c r="C153" s="236">
        <v>0</v>
      </c>
      <c r="D153" s="236"/>
      <c r="E153" s="236">
        <v>39036.67</v>
      </c>
      <c r="F153" s="236"/>
      <c r="G153" s="236">
        <v>39036.67</v>
      </c>
      <c r="H153" s="236"/>
      <c r="I153" s="272" t="s">
        <v>100</v>
      </c>
      <c r="J153" s="272" t="s">
        <v>409</v>
      </c>
      <c r="K153" s="272" t="s">
        <v>102</v>
      </c>
      <c r="L153" s="272" t="s">
        <v>466</v>
      </c>
      <c r="M153" s="242">
        <f t="shared" si="7"/>
        <v>39037</v>
      </c>
      <c r="N153" s="242">
        <f t="shared" si="6"/>
        <v>0</v>
      </c>
      <c r="O153" s="242">
        <f t="shared" si="8"/>
        <v>39037</v>
      </c>
      <c r="P153" s="242">
        <f t="shared" si="8"/>
        <v>0</v>
      </c>
      <c r="Q153" s="237"/>
    </row>
    <row r="154" spans="1:17" s="235" customFormat="1" x14ac:dyDescent="0.25">
      <c r="A154" s="232" t="s">
        <v>524</v>
      </c>
      <c r="B154" s="232" t="s">
        <v>525</v>
      </c>
      <c r="C154" s="236">
        <v>0</v>
      </c>
      <c r="D154" s="236"/>
      <c r="E154" s="236">
        <v>15000</v>
      </c>
      <c r="F154" s="236"/>
      <c r="G154" s="236">
        <v>15000</v>
      </c>
      <c r="H154" s="236"/>
      <c r="I154" s="272" t="s">
        <v>100</v>
      </c>
      <c r="J154" s="272" t="s">
        <v>409</v>
      </c>
      <c r="K154" s="272" t="s">
        <v>102</v>
      </c>
      <c r="L154" s="272" t="s">
        <v>466</v>
      </c>
      <c r="M154" s="242">
        <f t="shared" si="7"/>
        <v>15000</v>
      </c>
      <c r="N154" s="242">
        <f t="shared" si="6"/>
        <v>0</v>
      </c>
      <c r="O154" s="242">
        <f t="shared" si="8"/>
        <v>15000</v>
      </c>
      <c r="P154" s="242">
        <f t="shared" si="8"/>
        <v>0</v>
      </c>
      <c r="Q154" s="237"/>
    </row>
    <row r="155" spans="1:17" s="235" customFormat="1" x14ac:dyDescent="0.25">
      <c r="A155" s="232" t="s">
        <v>526</v>
      </c>
      <c r="B155" s="232" t="s">
        <v>375</v>
      </c>
      <c r="C155" s="236">
        <v>0</v>
      </c>
      <c r="D155" s="236"/>
      <c r="E155" s="236">
        <v>477216.67</v>
      </c>
      <c r="F155" s="236"/>
      <c r="G155" s="236">
        <v>477216.67</v>
      </c>
      <c r="H155" s="236"/>
      <c r="I155" s="272" t="s">
        <v>100</v>
      </c>
      <c r="J155" s="272" t="s">
        <v>409</v>
      </c>
      <c r="K155" s="272" t="s">
        <v>102</v>
      </c>
      <c r="L155" s="272" t="s">
        <v>466</v>
      </c>
      <c r="M155" s="242">
        <f t="shared" si="7"/>
        <v>477217</v>
      </c>
      <c r="N155" s="242">
        <f t="shared" si="6"/>
        <v>0</v>
      </c>
      <c r="O155" s="242">
        <f t="shared" si="8"/>
        <v>477217</v>
      </c>
      <c r="P155" s="242">
        <f t="shared" si="8"/>
        <v>0</v>
      </c>
      <c r="Q155" s="237"/>
    </row>
    <row r="156" spans="1:17" s="235" customFormat="1" x14ac:dyDescent="0.25">
      <c r="A156" s="232" t="s">
        <v>527</v>
      </c>
      <c r="B156" s="232" t="s">
        <v>376</v>
      </c>
      <c r="C156" s="236">
        <v>0</v>
      </c>
      <c r="D156" s="236"/>
      <c r="E156" s="236">
        <v>80</v>
      </c>
      <c r="F156" s="236"/>
      <c r="G156" s="236">
        <v>80</v>
      </c>
      <c r="H156" s="236"/>
      <c r="I156" s="247" t="s">
        <v>100</v>
      </c>
      <c r="J156" s="247" t="s">
        <v>409</v>
      </c>
      <c r="K156" s="247" t="s">
        <v>102</v>
      </c>
      <c r="L156" s="247" t="s">
        <v>466</v>
      </c>
      <c r="M156" s="242">
        <f t="shared" si="7"/>
        <v>80</v>
      </c>
      <c r="N156" s="242">
        <f t="shared" si="6"/>
        <v>0</v>
      </c>
      <c r="O156" s="242">
        <f t="shared" si="8"/>
        <v>80</v>
      </c>
      <c r="P156" s="242">
        <f t="shared" si="8"/>
        <v>0</v>
      </c>
      <c r="Q156" s="237"/>
    </row>
    <row r="157" spans="1:17" s="235" customFormat="1" x14ac:dyDescent="0.25">
      <c r="A157" s="232" t="s">
        <v>528</v>
      </c>
      <c r="B157" s="232" t="s">
        <v>370</v>
      </c>
      <c r="C157" s="236">
        <v>0</v>
      </c>
      <c r="D157" s="236"/>
      <c r="E157" s="236">
        <v>13091.53</v>
      </c>
      <c r="F157" s="236"/>
      <c r="G157" s="236">
        <v>13091.53</v>
      </c>
      <c r="H157" s="236"/>
      <c r="I157" s="272" t="s">
        <v>100</v>
      </c>
      <c r="J157" s="272" t="s">
        <v>409</v>
      </c>
      <c r="K157" s="272" t="s">
        <v>102</v>
      </c>
      <c r="L157" s="272" t="s">
        <v>466</v>
      </c>
      <c r="M157" s="242">
        <f t="shared" si="7"/>
        <v>13092</v>
      </c>
      <c r="N157" s="242">
        <f t="shared" si="6"/>
        <v>0</v>
      </c>
      <c r="O157" s="242">
        <f t="shared" si="8"/>
        <v>13092</v>
      </c>
      <c r="P157" s="242">
        <f t="shared" si="8"/>
        <v>0</v>
      </c>
      <c r="Q157" s="237"/>
    </row>
    <row r="158" spans="1:17" s="235" customFormat="1" x14ac:dyDescent="0.25">
      <c r="A158" s="232" t="s">
        <v>529</v>
      </c>
      <c r="B158" s="232" t="s">
        <v>372</v>
      </c>
      <c r="C158" s="236">
        <v>0</v>
      </c>
      <c r="D158" s="236"/>
      <c r="E158" s="236">
        <v>111696.66</v>
      </c>
      <c r="F158" s="236"/>
      <c r="G158" s="236">
        <v>111696.66</v>
      </c>
      <c r="H158" s="236"/>
      <c r="I158" s="272" t="s">
        <v>100</v>
      </c>
      <c r="J158" s="272" t="s">
        <v>409</v>
      </c>
      <c r="K158" s="272" t="s">
        <v>102</v>
      </c>
      <c r="L158" s="272" t="s">
        <v>466</v>
      </c>
      <c r="M158" s="242">
        <f t="shared" si="7"/>
        <v>111697</v>
      </c>
      <c r="N158" s="242">
        <f t="shared" si="6"/>
        <v>0</v>
      </c>
      <c r="O158" s="242">
        <f t="shared" si="8"/>
        <v>111697</v>
      </c>
      <c r="P158" s="242">
        <f t="shared" si="8"/>
        <v>0</v>
      </c>
      <c r="Q158" s="237"/>
    </row>
    <row r="159" spans="1:17" s="235" customFormat="1" x14ac:dyDescent="0.25">
      <c r="A159" s="232" t="s">
        <v>530</v>
      </c>
      <c r="B159" s="232" t="s">
        <v>377</v>
      </c>
      <c r="C159" s="236">
        <v>0</v>
      </c>
      <c r="D159" s="236"/>
      <c r="E159" s="236">
        <v>2543</v>
      </c>
      <c r="F159" s="236"/>
      <c r="G159" s="236">
        <v>2543</v>
      </c>
      <c r="H159" s="236"/>
      <c r="I159" s="247" t="s">
        <v>100</v>
      </c>
      <c r="J159" s="247" t="s">
        <v>409</v>
      </c>
      <c r="K159" s="247" t="s">
        <v>102</v>
      </c>
      <c r="L159" s="247" t="s">
        <v>466</v>
      </c>
      <c r="M159" s="242">
        <f t="shared" si="7"/>
        <v>2543</v>
      </c>
      <c r="N159" s="242">
        <f t="shared" si="6"/>
        <v>0</v>
      </c>
      <c r="O159" s="242">
        <f t="shared" si="8"/>
        <v>2543</v>
      </c>
      <c r="P159" s="242">
        <f t="shared" si="8"/>
        <v>0</v>
      </c>
      <c r="Q159" s="237"/>
    </row>
    <row r="160" spans="1:17" s="235" customFormat="1" x14ac:dyDescent="0.25">
      <c r="A160" s="232" t="s">
        <v>531</v>
      </c>
      <c r="B160" s="232" t="s">
        <v>378</v>
      </c>
      <c r="C160" s="236">
        <v>0</v>
      </c>
      <c r="D160" s="236"/>
      <c r="E160" s="236">
        <v>876.02</v>
      </c>
      <c r="F160" s="236"/>
      <c r="G160" s="236">
        <v>876.02</v>
      </c>
      <c r="H160" s="236"/>
      <c r="I160" s="247" t="s">
        <v>100</v>
      </c>
      <c r="J160" s="247" t="s">
        <v>409</v>
      </c>
      <c r="K160" s="247" t="s">
        <v>102</v>
      </c>
      <c r="L160" s="247" t="s">
        <v>466</v>
      </c>
      <c r="M160" s="242">
        <f t="shared" si="7"/>
        <v>876</v>
      </c>
      <c r="N160" s="242">
        <f t="shared" si="6"/>
        <v>0</v>
      </c>
      <c r="O160" s="242">
        <f t="shared" si="8"/>
        <v>876</v>
      </c>
      <c r="P160" s="242">
        <f t="shared" si="8"/>
        <v>0</v>
      </c>
      <c r="Q160" s="237"/>
    </row>
    <row r="161" spans="1:17" s="235" customFormat="1" x14ac:dyDescent="0.25">
      <c r="A161" s="232" t="s">
        <v>532</v>
      </c>
      <c r="B161" s="232" t="s">
        <v>379</v>
      </c>
      <c r="C161" s="236">
        <v>0</v>
      </c>
      <c r="D161" s="236"/>
      <c r="E161" s="236">
        <v>32512.26</v>
      </c>
      <c r="F161" s="236"/>
      <c r="G161" s="236">
        <v>32512.26</v>
      </c>
      <c r="H161" s="236"/>
      <c r="I161" s="272" t="s">
        <v>100</v>
      </c>
      <c r="J161" s="272" t="s">
        <v>409</v>
      </c>
      <c r="K161" s="272" t="s">
        <v>102</v>
      </c>
      <c r="L161" s="272" t="s">
        <v>466</v>
      </c>
      <c r="M161" s="242">
        <f t="shared" si="7"/>
        <v>32512</v>
      </c>
      <c r="N161" s="242">
        <f t="shared" si="6"/>
        <v>0</v>
      </c>
      <c r="O161" s="242">
        <f t="shared" si="8"/>
        <v>32512</v>
      </c>
      <c r="P161" s="242">
        <f t="shared" si="8"/>
        <v>0</v>
      </c>
      <c r="Q161" s="237"/>
    </row>
    <row r="162" spans="1:17" s="235" customFormat="1" x14ac:dyDescent="0.25">
      <c r="A162" s="232" t="s">
        <v>533</v>
      </c>
      <c r="B162" s="232" t="s">
        <v>380</v>
      </c>
      <c r="C162" s="236">
        <v>0</v>
      </c>
      <c r="D162" s="236"/>
      <c r="E162" s="236">
        <v>10814.31</v>
      </c>
      <c r="F162" s="236"/>
      <c r="G162" s="236">
        <v>10814.31</v>
      </c>
      <c r="H162" s="236"/>
      <c r="I162" s="272" t="s">
        <v>100</v>
      </c>
      <c r="J162" s="272" t="s">
        <v>409</v>
      </c>
      <c r="K162" s="272" t="s">
        <v>102</v>
      </c>
      <c r="L162" s="272" t="s">
        <v>466</v>
      </c>
      <c r="M162" s="242">
        <f t="shared" si="7"/>
        <v>10814</v>
      </c>
      <c r="N162" s="242">
        <f t="shared" si="6"/>
        <v>0</v>
      </c>
      <c r="O162" s="242">
        <f t="shared" si="8"/>
        <v>10814</v>
      </c>
      <c r="P162" s="242">
        <f t="shared" si="8"/>
        <v>0</v>
      </c>
      <c r="Q162" s="237"/>
    </row>
    <row r="163" spans="1:17" s="235" customFormat="1" x14ac:dyDescent="0.25">
      <c r="A163" s="232" t="s">
        <v>534</v>
      </c>
      <c r="B163" s="232" t="s">
        <v>381</v>
      </c>
      <c r="C163" s="236">
        <v>0</v>
      </c>
      <c r="D163" s="236"/>
      <c r="E163" s="236">
        <v>37197.300000000003</v>
      </c>
      <c r="F163" s="236"/>
      <c r="G163" s="236">
        <v>37197.300000000003</v>
      </c>
      <c r="H163" s="236"/>
      <c r="I163" s="272" t="s">
        <v>100</v>
      </c>
      <c r="J163" s="272" t="s">
        <v>409</v>
      </c>
      <c r="K163" s="272" t="s">
        <v>102</v>
      </c>
      <c r="L163" s="272" t="s">
        <v>466</v>
      </c>
      <c r="M163" s="242">
        <f t="shared" si="7"/>
        <v>37197</v>
      </c>
      <c r="N163" s="242">
        <f t="shared" si="6"/>
        <v>0</v>
      </c>
      <c r="O163" s="242">
        <f t="shared" si="8"/>
        <v>37197</v>
      </c>
      <c r="P163" s="242">
        <f t="shared" si="8"/>
        <v>0</v>
      </c>
      <c r="Q163" s="237"/>
    </row>
    <row r="164" spans="1:17" s="235" customFormat="1" x14ac:dyDescent="0.25">
      <c r="A164" s="232" t="s">
        <v>535</v>
      </c>
      <c r="B164" s="232" t="s">
        <v>383</v>
      </c>
      <c r="C164" s="236">
        <v>0</v>
      </c>
      <c r="D164" s="236"/>
      <c r="E164" s="236">
        <v>23000</v>
      </c>
      <c r="F164" s="236"/>
      <c r="G164" s="236">
        <v>23000</v>
      </c>
      <c r="H164" s="236"/>
      <c r="I164" s="272" t="s">
        <v>100</v>
      </c>
      <c r="J164" s="272" t="s">
        <v>409</v>
      </c>
      <c r="K164" s="272" t="s">
        <v>102</v>
      </c>
      <c r="L164" s="272" t="s">
        <v>466</v>
      </c>
      <c r="M164" s="242">
        <f t="shared" si="7"/>
        <v>23000</v>
      </c>
      <c r="N164" s="242">
        <f t="shared" si="6"/>
        <v>0</v>
      </c>
      <c r="O164" s="242">
        <f t="shared" si="8"/>
        <v>23000</v>
      </c>
      <c r="P164" s="242">
        <f t="shared" si="8"/>
        <v>0</v>
      </c>
      <c r="Q164" s="237"/>
    </row>
    <row r="165" spans="1:17" s="235" customFormat="1" x14ac:dyDescent="0.25">
      <c r="A165" s="232" t="s">
        <v>536</v>
      </c>
      <c r="B165" s="232" t="s">
        <v>382</v>
      </c>
      <c r="C165" s="236">
        <v>0</v>
      </c>
      <c r="D165" s="236"/>
      <c r="E165" s="236">
        <v>9530.43</v>
      </c>
      <c r="F165" s="236"/>
      <c r="G165" s="236">
        <v>9530.43</v>
      </c>
      <c r="H165" s="236"/>
      <c r="I165" s="272" t="s">
        <v>100</v>
      </c>
      <c r="J165" s="272" t="s">
        <v>409</v>
      </c>
      <c r="K165" s="272" t="s">
        <v>102</v>
      </c>
      <c r="L165" s="272" t="s">
        <v>466</v>
      </c>
      <c r="M165" s="242">
        <f t="shared" si="7"/>
        <v>9530</v>
      </c>
      <c r="N165" s="242">
        <f t="shared" si="6"/>
        <v>0</v>
      </c>
      <c r="O165" s="242">
        <f t="shared" si="8"/>
        <v>9530</v>
      </c>
      <c r="P165" s="242">
        <f t="shared" si="8"/>
        <v>0</v>
      </c>
      <c r="Q165" s="237"/>
    </row>
    <row r="166" spans="1:17" s="235" customFormat="1" x14ac:dyDescent="0.25">
      <c r="A166" s="232" t="s">
        <v>387</v>
      </c>
      <c r="B166" s="232" t="s">
        <v>388</v>
      </c>
      <c r="C166" s="236">
        <v>0</v>
      </c>
      <c r="D166" s="236"/>
      <c r="E166" s="236"/>
      <c r="F166" s="236">
        <v>593382.39</v>
      </c>
      <c r="G166" s="236"/>
      <c r="H166" s="236">
        <v>593382.39</v>
      </c>
      <c r="I166" s="272" t="s">
        <v>100</v>
      </c>
      <c r="J166" s="272" t="s">
        <v>408</v>
      </c>
      <c r="K166" s="272" t="s">
        <v>413</v>
      </c>
      <c r="L166" s="272" t="s">
        <v>413</v>
      </c>
      <c r="M166" s="242">
        <f t="shared" si="7"/>
        <v>-593382</v>
      </c>
      <c r="N166" s="242">
        <f t="shared" si="6"/>
        <v>0</v>
      </c>
      <c r="O166" s="242">
        <f t="shared" si="8"/>
        <v>0</v>
      </c>
      <c r="P166" s="242">
        <f t="shared" si="8"/>
        <v>593382</v>
      </c>
      <c r="Q166" s="237"/>
    </row>
    <row r="167" spans="1:17" s="235" customFormat="1" x14ac:dyDescent="0.25">
      <c r="A167" s="232" t="s">
        <v>389</v>
      </c>
      <c r="B167" s="232" t="s">
        <v>390</v>
      </c>
      <c r="C167" s="236">
        <v>0</v>
      </c>
      <c r="D167" s="236"/>
      <c r="E167" s="236"/>
      <c r="F167" s="236">
        <v>13300</v>
      </c>
      <c r="G167" s="236"/>
      <c r="H167" s="236">
        <v>13300</v>
      </c>
      <c r="I167" s="272" t="s">
        <v>100</v>
      </c>
      <c r="J167" s="272" t="s">
        <v>408</v>
      </c>
      <c r="K167" s="272" t="s">
        <v>48</v>
      </c>
      <c r="L167" s="272" t="s">
        <v>48</v>
      </c>
      <c r="M167" s="242">
        <f t="shared" si="7"/>
        <v>-13300</v>
      </c>
      <c r="N167" s="242">
        <f t="shared" si="6"/>
        <v>0</v>
      </c>
      <c r="O167" s="242">
        <f t="shared" si="8"/>
        <v>0</v>
      </c>
      <c r="P167" s="242">
        <f t="shared" si="8"/>
        <v>13300</v>
      </c>
      <c r="Q167" s="237"/>
    </row>
    <row r="168" spans="1:17" s="235" customFormat="1" x14ac:dyDescent="0.25">
      <c r="A168" s="232" t="s">
        <v>391</v>
      </c>
      <c r="B168" s="232" t="s">
        <v>392</v>
      </c>
      <c r="C168" s="236">
        <v>0</v>
      </c>
      <c r="D168" s="236"/>
      <c r="E168" s="236">
        <v>641384</v>
      </c>
      <c r="F168" s="236">
        <v>29280908.199999999</v>
      </c>
      <c r="G168" s="236"/>
      <c r="H168" s="236">
        <v>28639524.199999999</v>
      </c>
      <c r="I168" s="272" t="s">
        <v>100</v>
      </c>
      <c r="J168" s="272" t="s">
        <v>101</v>
      </c>
      <c r="K168" s="272" t="s">
        <v>64</v>
      </c>
      <c r="L168" s="272" t="s">
        <v>64</v>
      </c>
      <c r="M168" s="242">
        <f t="shared" si="7"/>
        <v>-28639524</v>
      </c>
      <c r="N168" s="242">
        <f t="shared" si="6"/>
        <v>0</v>
      </c>
      <c r="O168" s="242">
        <f t="shared" si="8"/>
        <v>641384</v>
      </c>
      <c r="P168" s="242">
        <f t="shared" si="8"/>
        <v>29280908</v>
      </c>
      <c r="Q168" s="237"/>
    </row>
    <row r="169" spans="1:17" s="235" customFormat="1" x14ac:dyDescent="0.25">
      <c r="A169" s="232" t="s">
        <v>393</v>
      </c>
      <c r="B169" s="232" t="s">
        <v>394</v>
      </c>
      <c r="C169" s="236">
        <v>0</v>
      </c>
      <c r="D169" s="236"/>
      <c r="E169" s="236">
        <v>417</v>
      </c>
      <c r="F169" s="236">
        <v>132953</v>
      </c>
      <c r="G169" s="236"/>
      <c r="H169" s="236">
        <v>132536</v>
      </c>
      <c r="I169" s="233" t="s">
        <v>100</v>
      </c>
      <c r="J169" s="233" t="s">
        <v>101</v>
      </c>
      <c r="K169" s="233" t="s">
        <v>64</v>
      </c>
      <c r="L169" s="233" t="s">
        <v>64</v>
      </c>
      <c r="M169" s="242">
        <f t="shared" si="7"/>
        <v>-132536</v>
      </c>
      <c r="N169" s="242">
        <f t="shared" si="6"/>
        <v>0</v>
      </c>
      <c r="O169" s="242">
        <f t="shared" si="8"/>
        <v>417</v>
      </c>
      <c r="P169" s="242">
        <f t="shared" si="8"/>
        <v>132953</v>
      </c>
      <c r="Q169" s="237"/>
    </row>
    <row r="170" spans="1:17" s="235" customFormat="1" x14ac:dyDescent="0.25">
      <c r="A170" s="232" t="s">
        <v>395</v>
      </c>
      <c r="B170" s="232" t="s">
        <v>396</v>
      </c>
      <c r="C170" s="236">
        <v>0</v>
      </c>
      <c r="D170" s="236"/>
      <c r="E170" s="236">
        <v>48785</v>
      </c>
      <c r="F170" s="236">
        <v>1288649</v>
      </c>
      <c r="G170" s="236"/>
      <c r="H170" s="236">
        <v>1239864</v>
      </c>
      <c r="I170" s="272" t="s">
        <v>100</v>
      </c>
      <c r="J170" s="272" t="s">
        <v>101</v>
      </c>
      <c r="K170" s="272" t="s">
        <v>66</v>
      </c>
      <c r="L170" s="272" t="s">
        <v>66</v>
      </c>
      <c r="M170" s="242">
        <f t="shared" si="7"/>
        <v>-1239864</v>
      </c>
      <c r="N170" s="242">
        <f t="shared" si="6"/>
        <v>0</v>
      </c>
      <c r="O170" s="242">
        <f t="shared" si="8"/>
        <v>48785</v>
      </c>
      <c r="P170" s="242">
        <f t="shared" si="8"/>
        <v>1288649</v>
      </c>
      <c r="Q170" s="237"/>
    </row>
    <row r="171" spans="1:17" s="235" customFormat="1" x14ac:dyDescent="0.25">
      <c r="A171" s="232" t="s">
        <v>397</v>
      </c>
      <c r="B171" s="232" t="s">
        <v>398</v>
      </c>
      <c r="C171" s="236">
        <v>0</v>
      </c>
      <c r="D171" s="236"/>
      <c r="E171" s="236">
        <v>12983</v>
      </c>
      <c r="F171" s="236">
        <v>135561</v>
      </c>
      <c r="G171" s="236"/>
      <c r="H171" s="236">
        <v>122578</v>
      </c>
      <c r="I171" s="233" t="s">
        <v>100</v>
      </c>
      <c r="J171" s="233" t="s">
        <v>101</v>
      </c>
      <c r="K171" s="233" t="s">
        <v>67</v>
      </c>
      <c r="L171" s="233" t="s">
        <v>67</v>
      </c>
      <c r="M171" s="242">
        <f t="shared" si="7"/>
        <v>-122578</v>
      </c>
      <c r="N171" s="242">
        <f t="shared" si="6"/>
        <v>0</v>
      </c>
      <c r="O171" s="242">
        <f t="shared" si="8"/>
        <v>12983</v>
      </c>
      <c r="P171" s="242">
        <f t="shared" si="8"/>
        <v>135561</v>
      </c>
      <c r="Q171" s="237"/>
    </row>
    <row r="172" spans="1:17" s="235" customFormat="1" x14ac:dyDescent="0.25">
      <c r="A172" s="232" t="s">
        <v>399</v>
      </c>
      <c r="B172" s="232" t="s">
        <v>400</v>
      </c>
      <c r="C172" s="236">
        <v>0</v>
      </c>
      <c r="D172" s="236"/>
      <c r="E172" s="236">
        <v>136951</v>
      </c>
      <c r="F172" s="236">
        <v>1427709</v>
      </c>
      <c r="G172" s="236"/>
      <c r="H172" s="236">
        <v>1290758</v>
      </c>
      <c r="I172" s="272" t="s">
        <v>100</v>
      </c>
      <c r="J172" s="272" t="s">
        <v>101</v>
      </c>
      <c r="K172" s="272" t="s">
        <v>75</v>
      </c>
      <c r="L172" s="272" t="s">
        <v>75</v>
      </c>
      <c r="M172" s="242">
        <f t="shared" si="7"/>
        <v>-1290758</v>
      </c>
      <c r="N172" s="242">
        <f t="shared" si="6"/>
        <v>0</v>
      </c>
      <c r="O172" s="242">
        <f t="shared" si="8"/>
        <v>136951</v>
      </c>
      <c r="P172" s="242">
        <f t="shared" si="8"/>
        <v>1427709</v>
      </c>
      <c r="Q172" s="237"/>
    </row>
    <row r="173" spans="1:17" s="235" customFormat="1" x14ac:dyDescent="0.25">
      <c r="A173" s="232"/>
      <c r="B173" s="231" t="s">
        <v>401</v>
      </c>
      <c r="C173" s="241">
        <v>366120831.70999998</v>
      </c>
      <c r="D173" s="241">
        <v>366120831.70999998</v>
      </c>
      <c r="E173" s="241">
        <v>322119196.91000003</v>
      </c>
      <c r="F173" s="241">
        <v>322119196.91000003</v>
      </c>
      <c r="G173" s="241">
        <v>368456077.35000002</v>
      </c>
      <c r="H173" s="241">
        <v>368456077.35000002</v>
      </c>
      <c r="I173" s="233"/>
      <c r="J173" s="233"/>
      <c r="K173" s="233"/>
      <c r="L173" s="233"/>
      <c r="M173" s="242">
        <f>SUM(M5:M172)</f>
        <v>1</v>
      </c>
      <c r="N173" s="242">
        <f>SUM(N5:N172)</f>
        <v>-1</v>
      </c>
      <c r="O173" s="242">
        <f>SUM(O5:O172)</f>
        <v>322119195</v>
      </c>
      <c r="P173" s="242">
        <f>SUM(P5:P172)</f>
        <v>322119196</v>
      </c>
      <c r="Q173" s="237"/>
    </row>
  </sheetData>
  <autoFilter ref="A4:Q173" xr:uid="{00000000-0009-0000-0000-00000E000000}">
    <sortState xmlns:xlrd2="http://schemas.microsoft.com/office/spreadsheetml/2017/richdata2" ref="A59:Q126">
      <sortCondition sortBy="cellColor" ref="M4:M173" dxfId="1"/>
    </sortState>
  </autoFilter>
  <mergeCells count="3">
    <mergeCell ref="A1:H1"/>
    <mergeCell ref="A2:H2"/>
    <mergeCell ref="A3:H3"/>
  </mergeCells>
  <pageMargins left="0.70866141732283472" right="0.70866141732283472" top="0.74803149606299213" bottom="0.74803149606299213" header="0.31496062992125984" footer="0.31496062992125984"/>
  <pageSetup paperSize="8"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1:N45"/>
  <sheetViews>
    <sheetView rightToLeft="1" topLeftCell="A28" zoomScale="115" zoomScaleNormal="115" zoomScaleSheetLayoutView="100" zoomScalePageLayoutView="130" workbookViewId="0">
      <selection activeCell="E25" sqref="E25"/>
    </sheetView>
  </sheetViews>
  <sheetFormatPr defaultColWidth="9.375" defaultRowHeight="26.25" customHeight="1" x14ac:dyDescent="0.2"/>
  <cols>
    <col min="1" max="1" width="4.5" style="1" customWidth="1"/>
    <col min="2" max="2" width="33.125" style="1" customWidth="1"/>
    <col min="3" max="3" width="6" style="1" customWidth="1"/>
    <col min="4" max="4" width="1.875" style="1" customWidth="1"/>
    <col min="5" max="5" width="16.75" style="1" customWidth="1"/>
    <col min="6" max="6" width="2.75" style="1" customWidth="1"/>
    <col min="7" max="7" width="16.5" style="9" customWidth="1"/>
    <col min="8" max="8" width="1.375" style="9" customWidth="1"/>
    <col min="9" max="9" width="3.75" style="1" customWidth="1"/>
    <col min="10" max="10" width="3" style="1" customWidth="1"/>
    <col min="11" max="13" width="9.375" style="1"/>
    <col min="14" max="14" width="12.5" style="1" customWidth="1"/>
    <col min="15" max="249" width="9.375" style="1"/>
    <col min="250" max="250" width="12.375" style="1" customWidth="1"/>
    <col min="251" max="251" width="31.875" style="1" customWidth="1"/>
    <col min="252" max="252" width="5" style="1" customWidth="1"/>
    <col min="253" max="253" width="1.875" style="1" customWidth="1"/>
    <col min="254" max="254" width="7.375" style="1" customWidth="1"/>
    <col min="255" max="255" width="2.375" style="1" customWidth="1"/>
    <col min="256" max="256" width="23" style="1" bestFit="1" customWidth="1"/>
    <col min="257" max="257" width="1.375" style="1" customWidth="1"/>
    <col min="258" max="258" width="23" style="1" bestFit="1" customWidth="1"/>
    <col min="259" max="259" width="1.375" style="1" customWidth="1"/>
    <col min="260" max="260" width="19.375" style="1" customWidth="1"/>
    <col min="261" max="261" width="29.375" style="1" customWidth="1"/>
    <col min="262" max="505" width="9.375" style="1"/>
    <col min="506" max="506" width="12.375" style="1" customWidth="1"/>
    <col min="507" max="507" width="31.875" style="1" customWidth="1"/>
    <col min="508" max="508" width="5" style="1" customWidth="1"/>
    <col min="509" max="509" width="1.875" style="1" customWidth="1"/>
    <col min="510" max="510" width="7.375" style="1" customWidth="1"/>
    <col min="511" max="511" width="2.375" style="1" customWidth="1"/>
    <col min="512" max="512" width="23" style="1" bestFit="1" customWidth="1"/>
    <col min="513" max="513" width="1.375" style="1" customWidth="1"/>
    <col min="514" max="514" width="23" style="1" bestFit="1" customWidth="1"/>
    <col min="515" max="515" width="1.375" style="1" customWidth="1"/>
    <col min="516" max="516" width="19.375" style="1" customWidth="1"/>
    <col min="517" max="517" width="29.375" style="1" customWidth="1"/>
    <col min="518" max="761" width="9.375" style="1"/>
    <col min="762" max="762" width="12.375" style="1" customWidth="1"/>
    <col min="763" max="763" width="31.875" style="1" customWidth="1"/>
    <col min="764" max="764" width="5" style="1" customWidth="1"/>
    <col min="765" max="765" width="1.875" style="1" customWidth="1"/>
    <col min="766" max="766" width="7.375" style="1" customWidth="1"/>
    <col min="767" max="767" width="2.375" style="1" customWidth="1"/>
    <col min="768" max="768" width="23" style="1" bestFit="1" customWidth="1"/>
    <col min="769" max="769" width="1.375" style="1" customWidth="1"/>
    <col min="770" max="770" width="23" style="1" bestFit="1" customWidth="1"/>
    <col min="771" max="771" width="1.375" style="1" customWidth="1"/>
    <col min="772" max="772" width="19.375" style="1" customWidth="1"/>
    <col min="773" max="773" width="29.375" style="1" customWidth="1"/>
    <col min="774" max="1017" width="9.375" style="1"/>
    <col min="1018" max="1018" width="12.375" style="1" customWidth="1"/>
    <col min="1019" max="1019" width="31.875" style="1" customWidth="1"/>
    <col min="1020" max="1020" width="5" style="1" customWidth="1"/>
    <col min="1021" max="1021" width="1.875" style="1" customWidth="1"/>
    <col min="1022" max="1022" width="7.375" style="1" customWidth="1"/>
    <col min="1023" max="1023" width="2.375" style="1" customWidth="1"/>
    <col min="1024" max="1024" width="23" style="1" bestFit="1" customWidth="1"/>
    <col min="1025" max="1025" width="1.375" style="1" customWidth="1"/>
    <col min="1026" max="1026" width="23" style="1" bestFit="1" customWidth="1"/>
    <col min="1027" max="1027" width="1.375" style="1" customWidth="1"/>
    <col min="1028" max="1028" width="19.375" style="1" customWidth="1"/>
    <col min="1029" max="1029" width="29.375" style="1" customWidth="1"/>
    <col min="1030" max="1273" width="9.375" style="1"/>
    <col min="1274" max="1274" width="12.375" style="1" customWidth="1"/>
    <col min="1275" max="1275" width="31.875" style="1" customWidth="1"/>
    <col min="1276" max="1276" width="5" style="1" customWidth="1"/>
    <col min="1277" max="1277" width="1.875" style="1" customWidth="1"/>
    <col min="1278" max="1278" width="7.375" style="1" customWidth="1"/>
    <col min="1279" max="1279" width="2.375" style="1" customWidth="1"/>
    <col min="1280" max="1280" width="23" style="1" bestFit="1" customWidth="1"/>
    <col min="1281" max="1281" width="1.375" style="1" customWidth="1"/>
    <col min="1282" max="1282" width="23" style="1" bestFit="1" customWidth="1"/>
    <col min="1283" max="1283" width="1.375" style="1" customWidth="1"/>
    <col min="1284" max="1284" width="19.375" style="1" customWidth="1"/>
    <col min="1285" max="1285" width="29.375" style="1" customWidth="1"/>
    <col min="1286" max="1529" width="9.375" style="1"/>
    <col min="1530" max="1530" width="12.375" style="1" customWidth="1"/>
    <col min="1531" max="1531" width="31.875" style="1" customWidth="1"/>
    <col min="1532" max="1532" width="5" style="1" customWidth="1"/>
    <col min="1533" max="1533" width="1.875" style="1" customWidth="1"/>
    <col min="1534" max="1534" width="7.375" style="1" customWidth="1"/>
    <col min="1535" max="1535" width="2.375" style="1" customWidth="1"/>
    <col min="1536" max="1536" width="23" style="1" bestFit="1" customWidth="1"/>
    <col min="1537" max="1537" width="1.375" style="1" customWidth="1"/>
    <col min="1538" max="1538" width="23" style="1" bestFit="1" customWidth="1"/>
    <col min="1539" max="1539" width="1.375" style="1" customWidth="1"/>
    <col min="1540" max="1540" width="19.375" style="1" customWidth="1"/>
    <col min="1541" max="1541" width="29.375" style="1" customWidth="1"/>
    <col min="1542" max="1785" width="9.375" style="1"/>
    <col min="1786" max="1786" width="12.375" style="1" customWidth="1"/>
    <col min="1787" max="1787" width="31.875" style="1" customWidth="1"/>
    <col min="1788" max="1788" width="5" style="1" customWidth="1"/>
    <col min="1789" max="1789" width="1.875" style="1" customWidth="1"/>
    <col min="1790" max="1790" width="7.375" style="1" customWidth="1"/>
    <col min="1791" max="1791" width="2.375" style="1" customWidth="1"/>
    <col min="1792" max="1792" width="23" style="1" bestFit="1" customWidth="1"/>
    <col min="1793" max="1793" width="1.375" style="1" customWidth="1"/>
    <col min="1794" max="1794" width="23" style="1" bestFit="1" customWidth="1"/>
    <col min="1795" max="1795" width="1.375" style="1" customWidth="1"/>
    <col min="1796" max="1796" width="19.375" style="1" customWidth="1"/>
    <col min="1797" max="1797" width="29.375" style="1" customWidth="1"/>
    <col min="1798" max="2041" width="9.375" style="1"/>
    <col min="2042" max="2042" width="12.375" style="1" customWidth="1"/>
    <col min="2043" max="2043" width="31.875" style="1" customWidth="1"/>
    <col min="2044" max="2044" width="5" style="1" customWidth="1"/>
    <col min="2045" max="2045" width="1.875" style="1" customWidth="1"/>
    <col min="2046" max="2046" width="7.375" style="1" customWidth="1"/>
    <col min="2047" max="2047" width="2.375" style="1" customWidth="1"/>
    <col min="2048" max="2048" width="23" style="1" bestFit="1" customWidth="1"/>
    <col min="2049" max="2049" width="1.375" style="1" customWidth="1"/>
    <col min="2050" max="2050" width="23" style="1" bestFit="1" customWidth="1"/>
    <col min="2051" max="2051" width="1.375" style="1" customWidth="1"/>
    <col min="2052" max="2052" width="19.375" style="1" customWidth="1"/>
    <col min="2053" max="2053" width="29.375" style="1" customWidth="1"/>
    <col min="2054" max="2297" width="9.375" style="1"/>
    <col min="2298" max="2298" width="12.375" style="1" customWidth="1"/>
    <col min="2299" max="2299" width="31.875" style="1" customWidth="1"/>
    <col min="2300" max="2300" width="5" style="1" customWidth="1"/>
    <col min="2301" max="2301" width="1.875" style="1" customWidth="1"/>
    <col min="2302" max="2302" width="7.375" style="1" customWidth="1"/>
    <col min="2303" max="2303" width="2.375" style="1" customWidth="1"/>
    <col min="2304" max="2304" width="23" style="1" bestFit="1" customWidth="1"/>
    <col min="2305" max="2305" width="1.375" style="1" customWidth="1"/>
    <col min="2306" max="2306" width="23" style="1" bestFit="1" customWidth="1"/>
    <col min="2307" max="2307" width="1.375" style="1" customWidth="1"/>
    <col min="2308" max="2308" width="19.375" style="1" customWidth="1"/>
    <col min="2309" max="2309" width="29.375" style="1" customWidth="1"/>
    <col min="2310" max="2553" width="9.375" style="1"/>
    <col min="2554" max="2554" width="12.375" style="1" customWidth="1"/>
    <col min="2555" max="2555" width="31.875" style="1" customWidth="1"/>
    <col min="2556" max="2556" width="5" style="1" customWidth="1"/>
    <col min="2557" max="2557" width="1.875" style="1" customWidth="1"/>
    <col min="2558" max="2558" width="7.375" style="1" customWidth="1"/>
    <col min="2559" max="2559" width="2.375" style="1" customWidth="1"/>
    <col min="2560" max="2560" width="23" style="1" bestFit="1" customWidth="1"/>
    <col min="2561" max="2561" width="1.375" style="1" customWidth="1"/>
    <col min="2562" max="2562" width="23" style="1" bestFit="1" customWidth="1"/>
    <col min="2563" max="2563" width="1.375" style="1" customWidth="1"/>
    <col min="2564" max="2564" width="19.375" style="1" customWidth="1"/>
    <col min="2565" max="2565" width="29.375" style="1" customWidth="1"/>
    <col min="2566" max="2809" width="9.375" style="1"/>
    <col min="2810" max="2810" width="12.375" style="1" customWidth="1"/>
    <col min="2811" max="2811" width="31.875" style="1" customWidth="1"/>
    <col min="2812" max="2812" width="5" style="1" customWidth="1"/>
    <col min="2813" max="2813" width="1.875" style="1" customWidth="1"/>
    <col min="2814" max="2814" width="7.375" style="1" customWidth="1"/>
    <col min="2815" max="2815" width="2.375" style="1" customWidth="1"/>
    <col min="2816" max="2816" width="23" style="1" bestFit="1" customWidth="1"/>
    <col min="2817" max="2817" width="1.375" style="1" customWidth="1"/>
    <col min="2818" max="2818" width="23" style="1" bestFit="1" customWidth="1"/>
    <col min="2819" max="2819" width="1.375" style="1" customWidth="1"/>
    <col min="2820" max="2820" width="19.375" style="1" customWidth="1"/>
    <col min="2821" max="2821" width="29.375" style="1" customWidth="1"/>
    <col min="2822" max="3065" width="9.375" style="1"/>
    <col min="3066" max="3066" width="12.375" style="1" customWidth="1"/>
    <col min="3067" max="3067" width="31.875" style="1" customWidth="1"/>
    <col min="3068" max="3068" width="5" style="1" customWidth="1"/>
    <col min="3069" max="3069" width="1.875" style="1" customWidth="1"/>
    <col min="3070" max="3070" width="7.375" style="1" customWidth="1"/>
    <col min="3071" max="3071" width="2.375" style="1" customWidth="1"/>
    <col min="3072" max="3072" width="23" style="1" bestFit="1" customWidth="1"/>
    <col min="3073" max="3073" width="1.375" style="1" customWidth="1"/>
    <col min="3074" max="3074" width="23" style="1" bestFit="1" customWidth="1"/>
    <col min="3075" max="3075" width="1.375" style="1" customWidth="1"/>
    <col min="3076" max="3076" width="19.375" style="1" customWidth="1"/>
    <col min="3077" max="3077" width="29.375" style="1" customWidth="1"/>
    <col min="3078" max="3321" width="9.375" style="1"/>
    <col min="3322" max="3322" width="12.375" style="1" customWidth="1"/>
    <col min="3323" max="3323" width="31.875" style="1" customWidth="1"/>
    <col min="3324" max="3324" width="5" style="1" customWidth="1"/>
    <col min="3325" max="3325" width="1.875" style="1" customWidth="1"/>
    <col min="3326" max="3326" width="7.375" style="1" customWidth="1"/>
    <col min="3327" max="3327" width="2.375" style="1" customWidth="1"/>
    <col min="3328" max="3328" width="23" style="1" bestFit="1" customWidth="1"/>
    <col min="3329" max="3329" width="1.375" style="1" customWidth="1"/>
    <col min="3330" max="3330" width="23" style="1" bestFit="1" customWidth="1"/>
    <col min="3331" max="3331" width="1.375" style="1" customWidth="1"/>
    <col min="3332" max="3332" width="19.375" style="1" customWidth="1"/>
    <col min="3333" max="3333" width="29.375" style="1" customWidth="1"/>
    <col min="3334" max="3577" width="9.375" style="1"/>
    <col min="3578" max="3578" width="12.375" style="1" customWidth="1"/>
    <col min="3579" max="3579" width="31.875" style="1" customWidth="1"/>
    <col min="3580" max="3580" width="5" style="1" customWidth="1"/>
    <col min="3581" max="3581" width="1.875" style="1" customWidth="1"/>
    <col min="3582" max="3582" width="7.375" style="1" customWidth="1"/>
    <col min="3583" max="3583" width="2.375" style="1" customWidth="1"/>
    <col min="3584" max="3584" width="23" style="1" bestFit="1" customWidth="1"/>
    <col min="3585" max="3585" width="1.375" style="1" customWidth="1"/>
    <col min="3586" max="3586" width="23" style="1" bestFit="1" customWidth="1"/>
    <col min="3587" max="3587" width="1.375" style="1" customWidth="1"/>
    <col min="3588" max="3588" width="19.375" style="1" customWidth="1"/>
    <col min="3589" max="3589" width="29.375" style="1" customWidth="1"/>
    <col min="3590" max="3833" width="9.375" style="1"/>
    <col min="3834" max="3834" width="12.375" style="1" customWidth="1"/>
    <col min="3835" max="3835" width="31.875" style="1" customWidth="1"/>
    <col min="3836" max="3836" width="5" style="1" customWidth="1"/>
    <col min="3837" max="3837" width="1.875" style="1" customWidth="1"/>
    <col min="3838" max="3838" width="7.375" style="1" customWidth="1"/>
    <col min="3839" max="3839" width="2.375" style="1" customWidth="1"/>
    <col min="3840" max="3840" width="23" style="1" bestFit="1" customWidth="1"/>
    <col min="3841" max="3841" width="1.375" style="1" customWidth="1"/>
    <col min="3842" max="3842" width="23" style="1" bestFit="1" customWidth="1"/>
    <col min="3843" max="3843" width="1.375" style="1" customWidth="1"/>
    <col min="3844" max="3844" width="19.375" style="1" customWidth="1"/>
    <col min="3845" max="3845" width="29.375" style="1" customWidth="1"/>
    <col min="3846" max="4089" width="9.375" style="1"/>
    <col min="4090" max="4090" width="12.375" style="1" customWidth="1"/>
    <col min="4091" max="4091" width="31.875" style="1" customWidth="1"/>
    <col min="4092" max="4092" width="5" style="1" customWidth="1"/>
    <col min="4093" max="4093" width="1.875" style="1" customWidth="1"/>
    <col min="4094" max="4094" width="7.375" style="1" customWidth="1"/>
    <col min="4095" max="4095" width="2.375" style="1" customWidth="1"/>
    <col min="4096" max="4096" width="23" style="1" bestFit="1" customWidth="1"/>
    <col min="4097" max="4097" width="1.375" style="1" customWidth="1"/>
    <col min="4098" max="4098" width="23" style="1" bestFit="1" customWidth="1"/>
    <col min="4099" max="4099" width="1.375" style="1" customWidth="1"/>
    <col min="4100" max="4100" width="19.375" style="1" customWidth="1"/>
    <col min="4101" max="4101" width="29.375" style="1" customWidth="1"/>
    <col min="4102" max="4345" width="9.375" style="1"/>
    <col min="4346" max="4346" width="12.375" style="1" customWidth="1"/>
    <col min="4347" max="4347" width="31.875" style="1" customWidth="1"/>
    <col min="4348" max="4348" width="5" style="1" customWidth="1"/>
    <col min="4349" max="4349" width="1.875" style="1" customWidth="1"/>
    <col min="4350" max="4350" width="7.375" style="1" customWidth="1"/>
    <col min="4351" max="4351" width="2.375" style="1" customWidth="1"/>
    <col min="4352" max="4352" width="23" style="1" bestFit="1" customWidth="1"/>
    <col min="4353" max="4353" width="1.375" style="1" customWidth="1"/>
    <col min="4354" max="4354" width="23" style="1" bestFit="1" customWidth="1"/>
    <col min="4355" max="4355" width="1.375" style="1" customWidth="1"/>
    <col min="4356" max="4356" width="19.375" style="1" customWidth="1"/>
    <col min="4357" max="4357" width="29.375" style="1" customWidth="1"/>
    <col min="4358" max="4601" width="9.375" style="1"/>
    <col min="4602" max="4602" width="12.375" style="1" customWidth="1"/>
    <col min="4603" max="4603" width="31.875" style="1" customWidth="1"/>
    <col min="4604" max="4604" width="5" style="1" customWidth="1"/>
    <col min="4605" max="4605" width="1.875" style="1" customWidth="1"/>
    <col min="4606" max="4606" width="7.375" style="1" customWidth="1"/>
    <col min="4607" max="4607" width="2.375" style="1" customWidth="1"/>
    <col min="4608" max="4608" width="23" style="1" bestFit="1" customWidth="1"/>
    <col min="4609" max="4609" width="1.375" style="1" customWidth="1"/>
    <col min="4610" max="4610" width="23" style="1" bestFit="1" customWidth="1"/>
    <col min="4611" max="4611" width="1.375" style="1" customWidth="1"/>
    <col min="4612" max="4612" width="19.375" style="1" customWidth="1"/>
    <col min="4613" max="4613" width="29.375" style="1" customWidth="1"/>
    <col min="4614" max="4857" width="9.375" style="1"/>
    <col min="4858" max="4858" width="12.375" style="1" customWidth="1"/>
    <col min="4859" max="4859" width="31.875" style="1" customWidth="1"/>
    <col min="4860" max="4860" width="5" style="1" customWidth="1"/>
    <col min="4861" max="4861" width="1.875" style="1" customWidth="1"/>
    <col min="4862" max="4862" width="7.375" style="1" customWidth="1"/>
    <col min="4863" max="4863" width="2.375" style="1" customWidth="1"/>
    <col min="4864" max="4864" width="23" style="1" bestFit="1" customWidth="1"/>
    <col min="4865" max="4865" width="1.375" style="1" customWidth="1"/>
    <col min="4866" max="4866" width="23" style="1" bestFit="1" customWidth="1"/>
    <col min="4867" max="4867" width="1.375" style="1" customWidth="1"/>
    <col min="4868" max="4868" width="19.375" style="1" customWidth="1"/>
    <col min="4869" max="4869" width="29.375" style="1" customWidth="1"/>
    <col min="4870" max="5113" width="9.375" style="1"/>
    <col min="5114" max="5114" width="12.375" style="1" customWidth="1"/>
    <col min="5115" max="5115" width="31.875" style="1" customWidth="1"/>
    <col min="5116" max="5116" width="5" style="1" customWidth="1"/>
    <col min="5117" max="5117" width="1.875" style="1" customWidth="1"/>
    <col min="5118" max="5118" width="7.375" style="1" customWidth="1"/>
    <col min="5119" max="5119" width="2.375" style="1" customWidth="1"/>
    <col min="5120" max="5120" width="23" style="1" bestFit="1" customWidth="1"/>
    <col min="5121" max="5121" width="1.375" style="1" customWidth="1"/>
    <col min="5122" max="5122" width="23" style="1" bestFit="1" customWidth="1"/>
    <col min="5123" max="5123" width="1.375" style="1" customWidth="1"/>
    <col min="5124" max="5124" width="19.375" style="1" customWidth="1"/>
    <col min="5125" max="5125" width="29.375" style="1" customWidth="1"/>
    <col min="5126" max="5369" width="9.375" style="1"/>
    <col min="5370" max="5370" width="12.375" style="1" customWidth="1"/>
    <col min="5371" max="5371" width="31.875" style="1" customWidth="1"/>
    <col min="5372" max="5372" width="5" style="1" customWidth="1"/>
    <col min="5373" max="5373" width="1.875" style="1" customWidth="1"/>
    <col min="5374" max="5374" width="7.375" style="1" customWidth="1"/>
    <col min="5375" max="5375" width="2.375" style="1" customWidth="1"/>
    <col min="5376" max="5376" width="23" style="1" bestFit="1" customWidth="1"/>
    <col min="5377" max="5377" width="1.375" style="1" customWidth="1"/>
    <col min="5378" max="5378" width="23" style="1" bestFit="1" customWidth="1"/>
    <col min="5379" max="5379" width="1.375" style="1" customWidth="1"/>
    <col min="5380" max="5380" width="19.375" style="1" customWidth="1"/>
    <col min="5381" max="5381" width="29.375" style="1" customWidth="1"/>
    <col min="5382" max="5625" width="9.375" style="1"/>
    <col min="5626" max="5626" width="12.375" style="1" customWidth="1"/>
    <col min="5627" max="5627" width="31.875" style="1" customWidth="1"/>
    <col min="5628" max="5628" width="5" style="1" customWidth="1"/>
    <col min="5629" max="5629" width="1.875" style="1" customWidth="1"/>
    <col min="5630" max="5630" width="7.375" style="1" customWidth="1"/>
    <col min="5631" max="5631" width="2.375" style="1" customWidth="1"/>
    <col min="5632" max="5632" width="23" style="1" bestFit="1" customWidth="1"/>
    <col min="5633" max="5633" width="1.375" style="1" customWidth="1"/>
    <col min="5634" max="5634" width="23" style="1" bestFit="1" customWidth="1"/>
    <col min="5635" max="5635" width="1.375" style="1" customWidth="1"/>
    <col min="5636" max="5636" width="19.375" style="1" customWidth="1"/>
    <col min="5637" max="5637" width="29.375" style="1" customWidth="1"/>
    <col min="5638" max="5881" width="9.375" style="1"/>
    <col min="5882" max="5882" width="12.375" style="1" customWidth="1"/>
    <col min="5883" max="5883" width="31.875" style="1" customWidth="1"/>
    <col min="5884" max="5884" width="5" style="1" customWidth="1"/>
    <col min="5885" max="5885" width="1.875" style="1" customWidth="1"/>
    <col min="5886" max="5886" width="7.375" style="1" customWidth="1"/>
    <col min="5887" max="5887" width="2.375" style="1" customWidth="1"/>
    <col min="5888" max="5888" width="23" style="1" bestFit="1" customWidth="1"/>
    <col min="5889" max="5889" width="1.375" style="1" customWidth="1"/>
    <col min="5890" max="5890" width="23" style="1" bestFit="1" customWidth="1"/>
    <col min="5891" max="5891" width="1.375" style="1" customWidth="1"/>
    <col min="5892" max="5892" width="19.375" style="1" customWidth="1"/>
    <col min="5893" max="5893" width="29.375" style="1" customWidth="1"/>
    <col min="5894" max="6137" width="9.375" style="1"/>
    <col min="6138" max="6138" width="12.375" style="1" customWidth="1"/>
    <col min="6139" max="6139" width="31.875" style="1" customWidth="1"/>
    <col min="6140" max="6140" width="5" style="1" customWidth="1"/>
    <col min="6141" max="6141" width="1.875" style="1" customWidth="1"/>
    <col min="6142" max="6142" width="7.375" style="1" customWidth="1"/>
    <col min="6143" max="6143" width="2.375" style="1" customWidth="1"/>
    <col min="6144" max="6144" width="23" style="1" bestFit="1" customWidth="1"/>
    <col min="6145" max="6145" width="1.375" style="1" customWidth="1"/>
    <col min="6146" max="6146" width="23" style="1" bestFit="1" customWidth="1"/>
    <col min="6147" max="6147" width="1.375" style="1" customWidth="1"/>
    <col min="6148" max="6148" width="19.375" style="1" customWidth="1"/>
    <col min="6149" max="6149" width="29.375" style="1" customWidth="1"/>
    <col min="6150" max="6393" width="9.375" style="1"/>
    <col min="6394" max="6394" width="12.375" style="1" customWidth="1"/>
    <col min="6395" max="6395" width="31.875" style="1" customWidth="1"/>
    <col min="6396" max="6396" width="5" style="1" customWidth="1"/>
    <col min="6397" max="6397" width="1.875" style="1" customWidth="1"/>
    <col min="6398" max="6398" width="7.375" style="1" customWidth="1"/>
    <col min="6399" max="6399" width="2.375" style="1" customWidth="1"/>
    <col min="6400" max="6400" width="23" style="1" bestFit="1" customWidth="1"/>
    <col min="6401" max="6401" width="1.375" style="1" customWidth="1"/>
    <col min="6402" max="6402" width="23" style="1" bestFit="1" customWidth="1"/>
    <col min="6403" max="6403" width="1.375" style="1" customWidth="1"/>
    <col min="6404" max="6404" width="19.375" style="1" customWidth="1"/>
    <col min="6405" max="6405" width="29.375" style="1" customWidth="1"/>
    <col min="6406" max="6649" width="9.375" style="1"/>
    <col min="6650" max="6650" width="12.375" style="1" customWidth="1"/>
    <col min="6651" max="6651" width="31.875" style="1" customWidth="1"/>
    <col min="6652" max="6652" width="5" style="1" customWidth="1"/>
    <col min="6653" max="6653" width="1.875" style="1" customWidth="1"/>
    <col min="6654" max="6654" width="7.375" style="1" customWidth="1"/>
    <col min="6655" max="6655" width="2.375" style="1" customWidth="1"/>
    <col min="6656" max="6656" width="23" style="1" bestFit="1" customWidth="1"/>
    <col min="6657" max="6657" width="1.375" style="1" customWidth="1"/>
    <col min="6658" max="6658" width="23" style="1" bestFit="1" customWidth="1"/>
    <col min="6659" max="6659" width="1.375" style="1" customWidth="1"/>
    <col min="6660" max="6660" width="19.375" style="1" customWidth="1"/>
    <col min="6661" max="6661" width="29.375" style="1" customWidth="1"/>
    <col min="6662" max="6905" width="9.375" style="1"/>
    <col min="6906" max="6906" width="12.375" style="1" customWidth="1"/>
    <col min="6907" max="6907" width="31.875" style="1" customWidth="1"/>
    <col min="6908" max="6908" width="5" style="1" customWidth="1"/>
    <col min="6909" max="6909" width="1.875" style="1" customWidth="1"/>
    <col min="6910" max="6910" width="7.375" style="1" customWidth="1"/>
    <col min="6911" max="6911" width="2.375" style="1" customWidth="1"/>
    <col min="6912" max="6912" width="23" style="1" bestFit="1" customWidth="1"/>
    <col min="6913" max="6913" width="1.375" style="1" customWidth="1"/>
    <col min="6914" max="6914" width="23" style="1" bestFit="1" customWidth="1"/>
    <col min="6915" max="6915" width="1.375" style="1" customWidth="1"/>
    <col min="6916" max="6916" width="19.375" style="1" customWidth="1"/>
    <col min="6917" max="6917" width="29.375" style="1" customWidth="1"/>
    <col min="6918" max="7161" width="9.375" style="1"/>
    <col min="7162" max="7162" width="12.375" style="1" customWidth="1"/>
    <col min="7163" max="7163" width="31.875" style="1" customWidth="1"/>
    <col min="7164" max="7164" width="5" style="1" customWidth="1"/>
    <col min="7165" max="7165" width="1.875" style="1" customWidth="1"/>
    <col min="7166" max="7166" width="7.375" style="1" customWidth="1"/>
    <col min="7167" max="7167" width="2.375" style="1" customWidth="1"/>
    <col min="7168" max="7168" width="23" style="1" bestFit="1" customWidth="1"/>
    <col min="7169" max="7169" width="1.375" style="1" customWidth="1"/>
    <col min="7170" max="7170" width="23" style="1" bestFit="1" customWidth="1"/>
    <col min="7171" max="7171" width="1.375" style="1" customWidth="1"/>
    <col min="7172" max="7172" width="19.375" style="1" customWidth="1"/>
    <col min="7173" max="7173" width="29.375" style="1" customWidth="1"/>
    <col min="7174" max="7417" width="9.375" style="1"/>
    <col min="7418" max="7418" width="12.375" style="1" customWidth="1"/>
    <col min="7419" max="7419" width="31.875" style="1" customWidth="1"/>
    <col min="7420" max="7420" width="5" style="1" customWidth="1"/>
    <col min="7421" max="7421" width="1.875" style="1" customWidth="1"/>
    <col min="7422" max="7422" width="7.375" style="1" customWidth="1"/>
    <col min="7423" max="7423" width="2.375" style="1" customWidth="1"/>
    <col min="7424" max="7424" width="23" style="1" bestFit="1" customWidth="1"/>
    <col min="7425" max="7425" width="1.375" style="1" customWidth="1"/>
    <col min="7426" max="7426" width="23" style="1" bestFit="1" customWidth="1"/>
    <col min="7427" max="7427" width="1.375" style="1" customWidth="1"/>
    <col min="7428" max="7428" width="19.375" style="1" customWidth="1"/>
    <col min="7429" max="7429" width="29.375" style="1" customWidth="1"/>
    <col min="7430" max="7673" width="9.375" style="1"/>
    <col min="7674" max="7674" width="12.375" style="1" customWidth="1"/>
    <col min="7675" max="7675" width="31.875" style="1" customWidth="1"/>
    <col min="7676" max="7676" width="5" style="1" customWidth="1"/>
    <col min="7677" max="7677" width="1.875" style="1" customWidth="1"/>
    <col min="7678" max="7678" width="7.375" style="1" customWidth="1"/>
    <col min="7679" max="7679" width="2.375" style="1" customWidth="1"/>
    <col min="7680" max="7680" width="23" style="1" bestFit="1" customWidth="1"/>
    <col min="7681" max="7681" width="1.375" style="1" customWidth="1"/>
    <col min="7682" max="7682" width="23" style="1" bestFit="1" customWidth="1"/>
    <col min="7683" max="7683" width="1.375" style="1" customWidth="1"/>
    <col min="7684" max="7684" width="19.375" style="1" customWidth="1"/>
    <col min="7685" max="7685" width="29.375" style="1" customWidth="1"/>
    <col min="7686" max="7929" width="9.375" style="1"/>
    <col min="7930" max="7930" width="12.375" style="1" customWidth="1"/>
    <col min="7931" max="7931" width="31.875" style="1" customWidth="1"/>
    <col min="7932" max="7932" width="5" style="1" customWidth="1"/>
    <col min="7933" max="7933" width="1.875" style="1" customWidth="1"/>
    <col min="7934" max="7934" width="7.375" style="1" customWidth="1"/>
    <col min="7935" max="7935" width="2.375" style="1" customWidth="1"/>
    <col min="7936" max="7936" width="23" style="1" bestFit="1" customWidth="1"/>
    <col min="7937" max="7937" width="1.375" style="1" customWidth="1"/>
    <col min="7938" max="7938" width="23" style="1" bestFit="1" customWidth="1"/>
    <col min="7939" max="7939" width="1.375" style="1" customWidth="1"/>
    <col min="7940" max="7940" width="19.375" style="1" customWidth="1"/>
    <col min="7941" max="7941" width="29.375" style="1" customWidth="1"/>
    <col min="7942" max="8185" width="9.375" style="1"/>
    <col min="8186" max="8186" width="12.375" style="1" customWidth="1"/>
    <col min="8187" max="8187" width="31.875" style="1" customWidth="1"/>
    <col min="8188" max="8188" width="5" style="1" customWidth="1"/>
    <col min="8189" max="8189" width="1.875" style="1" customWidth="1"/>
    <col min="8190" max="8190" width="7.375" style="1" customWidth="1"/>
    <col min="8191" max="8191" width="2.375" style="1" customWidth="1"/>
    <col min="8192" max="8192" width="23" style="1" bestFit="1" customWidth="1"/>
    <col min="8193" max="8193" width="1.375" style="1" customWidth="1"/>
    <col min="8194" max="8194" width="23" style="1" bestFit="1" customWidth="1"/>
    <col min="8195" max="8195" width="1.375" style="1" customWidth="1"/>
    <col min="8196" max="8196" width="19.375" style="1" customWidth="1"/>
    <col min="8197" max="8197" width="29.375" style="1" customWidth="1"/>
    <col min="8198" max="8441" width="9.375" style="1"/>
    <col min="8442" max="8442" width="12.375" style="1" customWidth="1"/>
    <col min="8443" max="8443" width="31.875" style="1" customWidth="1"/>
    <col min="8444" max="8444" width="5" style="1" customWidth="1"/>
    <col min="8445" max="8445" width="1.875" style="1" customWidth="1"/>
    <col min="8446" max="8446" width="7.375" style="1" customWidth="1"/>
    <col min="8447" max="8447" width="2.375" style="1" customWidth="1"/>
    <col min="8448" max="8448" width="23" style="1" bestFit="1" customWidth="1"/>
    <col min="8449" max="8449" width="1.375" style="1" customWidth="1"/>
    <col min="8450" max="8450" width="23" style="1" bestFit="1" customWidth="1"/>
    <col min="8451" max="8451" width="1.375" style="1" customWidth="1"/>
    <col min="8452" max="8452" width="19.375" style="1" customWidth="1"/>
    <col min="8453" max="8453" width="29.375" style="1" customWidth="1"/>
    <col min="8454" max="8697" width="9.375" style="1"/>
    <col min="8698" max="8698" width="12.375" style="1" customWidth="1"/>
    <col min="8699" max="8699" width="31.875" style="1" customWidth="1"/>
    <col min="8700" max="8700" width="5" style="1" customWidth="1"/>
    <col min="8701" max="8701" width="1.875" style="1" customWidth="1"/>
    <col min="8702" max="8702" width="7.375" style="1" customWidth="1"/>
    <col min="8703" max="8703" width="2.375" style="1" customWidth="1"/>
    <col min="8704" max="8704" width="23" style="1" bestFit="1" customWidth="1"/>
    <col min="8705" max="8705" width="1.375" style="1" customWidth="1"/>
    <col min="8706" max="8706" width="23" style="1" bestFit="1" customWidth="1"/>
    <col min="8707" max="8707" width="1.375" style="1" customWidth="1"/>
    <col min="8708" max="8708" width="19.375" style="1" customWidth="1"/>
    <col min="8709" max="8709" width="29.375" style="1" customWidth="1"/>
    <col min="8710" max="8953" width="9.375" style="1"/>
    <col min="8954" max="8954" width="12.375" style="1" customWidth="1"/>
    <col min="8955" max="8955" width="31.875" style="1" customWidth="1"/>
    <col min="8956" max="8956" width="5" style="1" customWidth="1"/>
    <col min="8957" max="8957" width="1.875" style="1" customWidth="1"/>
    <col min="8958" max="8958" width="7.375" style="1" customWidth="1"/>
    <col min="8959" max="8959" width="2.375" style="1" customWidth="1"/>
    <col min="8960" max="8960" width="23" style="1" bestFit="1" customWidth="1"/>
    <col min="8961" max="8961" width="1.375" style="1" customWidth="1"/>
    <col min="8962" max="8962" width="23" style="1" bestFit="1" customWidth="1"/>
    <col min="8963" max="8963" width="1.375" style="1" customWidth="1"/>
    <col min="8964" max="8964" width="19.375" style="1" customWidth="1"/>
    <col min="8965" max="8965" width="29.375" style="1" customWidth="1"/>
    <col min="8966" max="9209" width="9.375" style="1"/>
    <col min="9210" max="9210" width="12.375" style="1" customWidth="1"/>
    <col min="9211" max="9211" width="31.875" style="1" customWidth="1"/>
    <col min="9212" max="9212" width="5" style="1" customWidth="1"/>
    <col min="9213" max="9213" width="1.875" style="1" customWidth="1"/>
    <col min="9214" max="9214" width="7.375" style="1" customWidth="1"/>
    <col min="9215" max="9215" width="2.375" style="1" customWidth="1"/>
    <col min="9216" max="9216" width="23" style="1" bestFit="1" customWidth="1"/>
    <col min="9217" max="9217" width="1.375" style="1" customWidth="1"/>
    <col min="9218" max="9218" width="23" style="1" bestFit="1" customWidth="1"/>
    <col min="9219" max="9219" width="1.375" style="1" customWidth="1"/>
    <col min="9220" max="9220" width="19.375" style="1" customWidth="1"/>
    <col min="9221" max="9221" width="29.375" style="1" customWidth="1"/>
    <col min="9222" max="9465" width="9.375" style="1"/>
    <col min="9466" max="9466" width="12.375" style="1" customWidth="1"/>
    <col min="9467" max="9467" width="31.875" style="1" customWidth="1"/>
    <col min="9468" max="9468" width="5" style="1" customWidth="1"/>
    <col min="9469" max="9469" width="1.875" style="1" customWidth="1"/>
    <col min="9470" max="9470" width="7.375" style="1" customWidth="1"/>
    <col min="9471" max="9471" width="2.375" style="1" customWidth="1"/>
    <col min="9472" max="9472" width="23" style="1" bestFit="1" customWidth="1"/>
    <col min="9473" max="9473" width="1.375" style="1" customWidth="1"/>
    <col min="9474" max="9474" width="23" style="1" bestFit="1" customWidth="1"/>
    <col min="9475" max="9475" width="1.375" style="1" customWidth="1"/>
    <col min="9476" max="9476" width="19.375" style="1" customWidth="1"/>
    <col min="9477" max="9477" width="29.375" style="1" customWidth="1"/>
    <col min="9478" max="9721" width="9.375" style="1"/>
    <col min="9722" max="9722" width="12.375" style="1" customWidth="1"/>
    <col min="9723" max="9723" width="31.875" style="1" customWidth="1"/>
    <col min="9724" max="9724" width="5" style="1" customWidth="1"/>
    <col min="9725" max="9725" width="1.875" style="1" customWidth="1"/>
    <col min="9726" max="9726" width="7.375" style="1" customWidth="1"/>
    <col min="9727" max="9727" width="2.375" style="1" customWidth="1"/>
    <col min="9728" max="9728" width="23" style="1" bestFit="1" customWidth="1"/>
    <col min="9729" max="9729" width="1.375" style="1" customWidth="1"/>
    <col min="9730" max="9730" width="23" style="1" bestFit="1" customWidth="1"/>
    <col min="9731" max="9731" width="1.375" style="1" customWidth="1"/>
    <col min="9732" max="9732" width="19.375" style="1" customWidth="1"/>
    <col min="9733" max="9733" width="29.375" style="1" customWidth="1"/>
    <col min="9734" max="9977" width="9.375" style="1"/>
    <col min="9978" max="9978" width="12.375" style="1" customWidth="1"/>
    <col min="9979" max="9979" width="31.875" style="1" customWidth="1"/>
    <col min="9980" max="9980" width="5" style="1" customWidth="1"/>
    <col min="9981" max="9981" width="1.875" style="1" customWidth="1"/>
    <col min="9982" max="9982" width="7.375" style="1" customWidth="1"/>
    <col min="9983" max="9983" width="2.375" style="1" customWidth="1"/>
    <col min="9984" max="9984" width="23" style="1" bestFit="1" customWidth="1"/>
    <col min="9985" max="9985" width="1.375" style="1" customWidth="1"/>
    <col min="9986" max="9986" width="23" style="1" bestFit="1" customWidth="1"/>
    <col min="9987" max="9987" width="1.375" style="1" customWidth="1"/>
    <col min="9988" max="9988" width="19.375" style="1" customWidth="1"/>
    <col min="9989" max="9989" width="29.375" style="1" customWidth="1"/>
    <col min="9990" max="10233" width="9.375" style="1"/>
    <col min="10234" max="10234" width="12.375" style="1" customWidth="1"/>
    <col min="10235" max="10235" width="31.875" style="1" customWidth="1"/>
    <col min="10236" max="10236" width="5" style="1" customWidth="1"/>
    <col min="10237" max="10237" width="1.875" style="1" customWidth="1"/>
    <col min="10238" max="10238" width="7.375" style="1" customWidth="1"/>
    <col min="10239" max="10239" width="2.375" style="1" customWidth="1"/>
    <col min="10240" max="10240" width="23" style="1" bestFit="1" customWidth="1"/>
    <col min="10241" max="10241" width="1.375" style="1" customWidth="1"/>
    <col min="10242" max="10242" width="23" style="1" bestFit="1" customWidth="1"/>
    <col min="10243" max="10243" width="1.375" style="1" customWidth="1"/>
    <col min="10244" max="10244" width="19.375" style="1" customWidth="1"/>
    <col min="10245" max="10245" width="29.375" style="1" customWidth="1"/>
    <col min="10246" max="10489" width="9.375" style="1"/>
    <col min="10490" max="10490" width="12.375" style="1" customWidth="1"/>
    <col min="10491" max="10491" width="31.875" style="1" customWidth="1"/>
    <col min="10492" max="10492" width="5" style="1" customWidth="1"/>
    <col min="10493" max="10493" width="1.875" style="1" customWidth="1"/>
    <col min="10494" max="10494" width="7.375" style="1" customWidth="1"/>
    <col min="10495" max="10495" width="2.375" style="1" customWidth="1"/>
    <col min="10496" max="10496" width="23" style="1" bestFit="1" customWidth="1"/>
    <col min="10497" max="10497" width="1.375" style="1" customWidth="1"/>
    <col min="10498" max="10498" width="23" style="1" bestFit="1" customWidth="1"/>
    <col min="10499" max="10499" width="1.375" style="1" customWidth="1"/>
    <col min="10500" max="10500" width="19.375" style="1" customWidth="1"/>
    <col min="10501" max="10501" width="29.375" style="1" customWidth="1"/>
    <col min="10502" max="10745" width="9.375" style="1"/>
    <col min="10746" max="10746" width="12.375" style="1" customWidth="1"/>
    <col min="10747" max="10747" width="31.875" style="1" customWidth="1"/>
    <col min="10748" max="10748" width="5" style="1" customWidth="1"/>
    <col min="10749" max="10749" width="1.875" style="1" customWidth="1"/>
    <col min="10750" max="10750" width="7.375" style="1" customWidth="1"/>
    <col min="10751" max="10751" width="2.375" style="1" customWidth="1"/>
    <col min="10752" max="10752" width="23" style="1" bestFit="1" customWidth="1"/>
    <col min="10753" max="10753" width="1.375" style="1" customWidth="1"/>
    <col min="10754" max="10754" width="23" style="1" bestFit="1" customWidth="1"/>
    <col min="10755" max="10755" width="1.375" style="1" customWidth="1"/>
    <col min="10756" max="10756" width="19.375" style="1" customWidth="1"/>
    <col min="10757" max="10757" width="29.375" style="1" customWidth="1"/>
    <col min="10758" max="11001" width="9.375" style="1"/>
    <col min="11002" max="11002" width="12.375" style="1" customWidth="1"/>
    <col min="11003" max="11003" width="31.875" style="1" customWidth="1"/>
    <col min="11004" max="11004" width="5" style="1" customWidth="1"/>
    <col min="11005" max="11005" width="1.875" style="1" customWidth="1"/>
    <col min="11006" max="11006" width="7.375" style="1" customWidth="1"/>
    <col min="11007" max="11007" width="2.375" style="1" customWidth="1"/>
    <col min="11008" max="11008" width="23" style="1" bestFit="1" customWidth="1"/>
    <col min="11009" max="11009" width="1.375" style="1" customWidth="1"/>
    <col min="11010" max="11010" width="23" style="1" bestFit="1" customWidth="1"/>
    <col min="11011" max="11011" width="1.375" style="1" customWidth="1"/>
    <col min="11012" max="11012" width="19.375" style="1" customWidth="1"/>
    <col min="11013" max="11013" width="29.375" style="1" customWidth="1"/>
    <col min="11014" max="11257" width="9.375" style="1"/>
    <col min="11258" max="11258" width="12.375" style="1" customWidth="1"/>
    <col min="11259" max="11259" width="31.875" style="1" customWidth="1"/>
    <col min="11260" max="11260" width="5" style="1" customWidth="1"/>
    <col min="11261" max="11261" width="1.875" style="1" customWidth="1"/>
    <col min="11262" max="11262" width="7.375" style="1" customWidth="1"/>
    <col min="11263" max="11263" width="2.375" style="1" customWidth="1"/>
    <col min="11264" max="11264" width="23" style="1" bestFit="1" customWidth="1"/>
    <col min="11265" max="11265" width="1.375" style="1" customWidth="1"/>
    <col min="11266" max="11266" width="23" style="1" bestFit="1" customWidth="1"/>
    <col min="11267" max="11267" width="1.375" style="1" customWidth="1"/>
    <col min="11268" max="11268" width="19.375" style="1" customWidth="1"/>
    <col min="11269" max="11269" width="29.375" style="1" customWidth="1"/>
    <col min="11270" max="11513" width="9.375" style="1"/>
    <col min="11514" max="11514" width="12.375" style="1" customWidth="1"/>
    <col min="11515" max="11515" width="31.875" style="1" customWidth="1"/>
    <col min="11516" max="11516" width="5" style="1" customWidth="1"/>
    <col min="11517" max="11517" width="1.875" style="1" customWidth="1"/>
    <col min="11518" max="11518" width="7.375" style="1" customWidth="1"/>
    <col min="11519" max="11519" width="2.375" style="1" customWidth="1"/>
    <col min="11520" max="11520" width="23" style="1" bestFit="1" customWidth="1"/>
    <col min="11521" max="11521" width="1.375" style="1" customWidth="1"/>
    <col min="11522" max="11522" width="23" style="1" bestFit="1" customWidth="1"/>
    <col min="11523" max="11523" width="1.375" style="1" customWidth="1"/>
    <col min="11524" max="11524" width="19.375" style="1" customWidth="1"/>
    <col min="11525" max="11525" width="29.375" style="1" customWidth="1"/>
    <col min="11526" max="11769" width="9.375" style="1"/>
    <col min="11770" max="11770" width="12.375" style="1" customWidth="1"/>
    <col min="11771" max="11771" width="31.875" style="1" customWidth="1"/>
    <col min="11772" max="11772" width="5" style="1" customWidth="1"/>
    <col min="11773" max="11773" width="1.875" style="1" customWidth="1"/>
    <col min="11774" max="11774" width="7.375" style="1" customWidth="1"/>
    <col min="11775" max="11775" width="2.375" style="1" customWidth="1"/>
    <col min="11776" max="11776" width="23" style="1" bestFit="1" customWidth="1"/>
    <col min="11777" max="11777" width="1.375" style="1" customWidth="1"/>
    <col min="11778" max="11778" width="23" style="1" bestFit="1" customWidth="1"/>
    <col min="11779" max="11779" width="1.375" style="1" customWidth="1"/>
    <col min="11780" max="11780" width="19.375" style="1" customWidth="1"/>
    <col min="11781" max="11781" width="29.375" style="1" customWidth="1"/>
    <col min="11782" max="12025" width="9.375" style="1"/>
    <col min="12026" max="12026" width="12.375" style="1" customWidth="1"/>
    <col min="12027" max="12027" width="31.875" style="1" customWidth="1"/>
    <col min="12028" max="12028" width="5" style="1" customWidth="1"/>
    <col min="12029" max="12029" width="1.875" style="1" customWidth="1"/>
    <col min="12030" max="12030" width="7.375" style="1" customWidth="1"/>
    <col min="12031" max="12031" width="2.375" style="1" customWidth="1"/>
    <col min="12032" max="12032" width="23" style="1" bestFit="1" customWidth="1"/>
    <col min="12033" max="12033" width="1.375" style="1" customWidth="1"/>
    <col min="12034" max="12034" width="23" style="1" bestFit="1" customWidth="1"/>
    <col min="12035" max="12035" width="1.375" style="1" customWidth="1"/>
    <col min="12036" max="12036" width="19.375" style="1" customWidth="1"/>
    <col min="12037" max="12037" width="29.375" style="1" customWidth="1"/>
    <col min="12038" max="12281" width="9.375" style="1"/>
    <col min="12282" max="12282" width="12.375" style="1" customWidth="1"/>
    <col min="12283" max="12283" width="31.875" style="1" customWidth="1"/>
    <col min="12284" max="12284" width="5" style="1" customWidth="1"/>
    <col min="12285" max="12285" width="1.875" style="1" customWidth="1"/>
    <col min="12286" max="12286" width="7.375" style="1" customWidth="1"/>
    <col min="12287" max="12287" width="2.375" style="1" customWidth="1"/>
    <col min="12288" max="12288" width="23" style="1" bestFit="1" customWidth="1"/>
    <col min="12289" max="12289" width="1.375" style="1" customWidth="1"/>
    <col min="12290" max="12290" width="23" style="1" bestFit="1" customWidth="1"/>
    <col min="12291" max="12291" width="1.375" style="1" customWidth="1"/>
    <col min="12292" max="12292" width="19.375" style="1" customWidth="1"/>
    <col min="12293" max="12293" width="29.375" style="1" customWidth="1"/>
    <col min="12294" max="12537" width="9.375" style="1"/>
    <col min="12538" max="12538" width="12.375" style="1" customWidth="1"/>
    <col min="12539" max="12539" width="31.875" style="1" customWidth="1"/>
    <col min="12540" max="12540" width="5" style="1" customWidth="1"/>
    <col min="12541" max="12541" width="1.875" style="1" customWidth="1"/>
    <col min="12542" max="12542" width="7.375" style="1" customWidth="1"/>
    <col min="12543" max="12543" width="2.375" style="1" customWidth="1"/>
    <col min="12544" max="12544" width="23" style="1" bestFit="1" customWidth="1"/>
    <col min="12545" max="12545" width="1.375" style="1" customWidth="1"/>
    <col min="12546" max="12546" width="23" style="1" bestFit="1" customWidth="1"/>
    <col min="12547" max="12547" width="1.375" style="1" customWidth="1"/>
    <col min="12548" max="12548" width="19.375" style="1" customWidth="1"/>
    <col min="12549" max="12549" width="29.375" style="1" customWidth="1"/>
    <col min="12550" max="12793" width="9.375" style="1"/>
    <col min="12794" max="12794" width="12.375" style="1" customWidth="1"/>
    <col min="12795" max="12795" width="31.875" style="1" customWidth="1"/>
    <col min="12796" max="12796" width="5" style="1" customWidth="1"/>
    <col min="12797" max="12797" width="1.875" style="1" customWidth="1"/>
    <col min="12798" max="12798" width="7.375" style="1" customWidth="1"/>
    <col min="12799" max="12799" width="2.375" style="1" customWidth="1"/>
    <col min="12800" max="12800" width="23" style="1" bestFit="1" customWidth="1"/>
    <col min="12801" max="12801" width="1.375" style="1" customWidth="1"/>
    <col min="12802" max="12802" width="23" style="1" bestFit="1" customWidth="1"/>
    <col min="12803" max="12803" width="1.375" style="1" customWidth="1"/>
    <col min="12804" max="12804" width="19.375" style="1" customWidth="1"/>
    <col min="12805" max="12805" width="29.375" style="1" customWidth="1"/>
    <col min="12806" max="13049" width="9.375" style="1"/>
    <col min="13050" max="13050" width="12.375" style="1" customWidth="1"/>
    <col min="13051" max="13051" width="31.875" style="1" customWidth="1"/>
    <col min="13052" max="13052" width="5" style="1" customWidth="1"/>
    <col min="13053" max="13053" width="1.875" style="1" customWidth="1"/>
    <col min="13054" max="13054" width="7.375" style="1" customWidth="1"/>
    <col min="13055" max="13055" width="2.375" style="1" customWidth="1"/>
    <col min="13056" max="13056" width="23" style="1" bestFit="1" customWidth="1"/>
    <col min="13057" max="13057" width="1.375" style="1" customWidth="1"/>
    <col min="13058" max="13058" width="23" style="1" bestFit="1" customWidth="1"/>
    <col min="13059" max="13059" width="1.375" style="1" customWidth="1"/>
    <col min="13060" max="13060" width="19.375" style="1" customWidth="1"/>
    <col min="13061" max="13061" width="29.375" style="1" customWidth="1"/>
    <col min="13062" max="13305" width="9.375" style="1"/>
    <col min="13306" max="13306" width="12.375" style="1" customWidth="1"/>
    <col min="13307" max="13307" width="31.875" style="1" customWidth="1"/>
    <col min="13308" max="13308" width="5" style="1" customWidth="1"/>
    <col min="13309" max="13309" width="1.875" style="1" customWidth="1"/>
    <col min="13310" max="13310" width="7.375" style="1" customWidth="1"/>
    <col min="13311" max="13311" width="2.375" style="1" customWidth="1"/>
    <col min="13312" max="13312" width="23" style="1" bestFit="1" customWidth="1"/>
    <col min="13313" max="13313" width="1.375" style="1" customWidth="1"/>
    <col min="13314" max="13314" width="23" style="1" bestFit="1" customWidth="1"/>
    <col min="13315" max="13315" width="1.375" style="1" customWidth="1"/>
    <col min="13316" max="13316" width="19.375" style="1" customWidth="1"/>
    <col min="13317" max="13317" width="29.375" style="1" customWidth="1"/>
    <col min="13318" max="13561" width="9.375" style="1"/>
    <col min="13562" max="13562" width="12.375" style="1" customWidth="1"/>
    <col min="13563" max="13563" width="31.875" style="1" customWidth="1"/>
    <col min="13564" max="13564" width="5" style="1" customWidth="1"/>
    <col min="13565" max="13565" width="1.875" style="1" customWidth="1"/>
    <col min="13566" max="13566" width="7.375" style="1" customWidth="1"/>
    <col min="13567" max="13567" width="2.375" style="1" customWidth="1"/>
    <col min="13568" max="13568" width="23" style="1" bestFit="1" customWidth="1"/>
    <col min="13569" max="13569" width="1.375" style="1" customWidth="1"/>
    <col min="13570" max="13570" width="23" style="1" bestFit="1" customWidth="1"/>
    <col min="13571" max="13571" width="1.375" style="1" customWidth="1"/>
    <col min="13572" max="13572" width="19.375" style="1" customWidth="1"/>
    <col min="13573" max="13573" width="29.375" style="1" customWidth="1"/>
    <col min="13574" max="13817" width="9.375" style="1"/>
    <col min="13818" max="13818" width="12.375" style="1" customWidth="1"/>
    <col min="13819" max="13819" width="31.875" style="1" customWidth="1"/>
    <col min="13820" max="13820" width="5" style="1" customWidth="1"/>
    <col min="13821" max="13821" width="1.875" style="1" customWidth="1"/>
    <col min="13822" max="13822" width="7.375" style="1" customWidth="1"/>
    <col min="13823" max="13823" width="2.375" style="1" customWidth="1"/>
    <col min="13824" max="13824" width="23" style="1" bestFit="1" customWidth="1"/>
    <col min="13825" max="13825" width="1.375" style="1" customWidth="1"/>
    <col min="13826" max="13826" width="23" style="1" bestFit="1" customWidth="1"/>
    <col min="13827" max="13827" width="1.375" style="1" customWidth="1"/>
    <col min="13828" max="13828" width="19.375" style="1" customWidth="1"/>
    <col min="13829" max="13829" width="29.375" style="1" customWidth="1"/>
    <col min="13830" max="14073" width="9.375" style="1"/>
    <col min="14074" max="14074" width="12.375" style="1" customWidth="1"/>
    <col min="14075" max="14075" width="31.875" style="1" customWidth="1"/>
    <col min="14076" max="14076" width="5" style="1" customWidth="1"/>
    <col min="14077" max="14077" width="1.875" style="1" customWidth="1"/>
    <col min="14078" max="14078" width="7.375" style="1" customWidth="1"/>
    <col min="14079" max="14079" width="2.375" style="1" customWidth="1"/>
    <col min="14080" max="14080" width="23" style="1" bestFit="1" customWidth="1"/>
    <col min="14081" max="14081" width="1.375" style="1" customWidth="1"/>
    <col min="14082" max="14082" width="23" style="1" bestFit="1" customWidth="1"/>
    <col min="14083" max="14083" width="1.375" style="1" customWidth="1"/>
    <col min="14084" max="14084" width="19.375" style="1" customWidth="1"/>
    <col min="14085" max="14085" width="29.375" style="1" customWidth="1"/>
    <col min="14086" max="14329" width="9.375" style="1"/>
    <col min="14330" max="14330" width="12.375" style="1" customWidth="1"/>
    <col min="14331" max="14331" width="31.875" style="1" customWidth="1"/>
    <col min="14332" max="14332" width="5" style="1" customWidth="1"/>
    <col min="14333" max="14333" width="1.875" style="1" customWidth="1"/>
    <col min="14334" max="14334" width="7.375" style="1" customWidth="1"/>
    <col min="14335" max="14335" width="2.375" style="1" customWidth="1"/>
    <col min="14336" max="14336" width="23" style="1" bestFit="1" customWidth="1"/>
    <col min="14337" max="14337" width="1.375" style="1" customWidth="1"/>
    <col min="14338" max="14338" width="23" style="1" bestFit="1" customWidth="1"/>
    <col min="14339" max="14339" width="1.375" style="1" customWidth="1"/>
    <col min="14340" max="14340" width="19.375" style="1" customWidth="1"/>
    <col min="14341" max="14341" width="29.375" style="1" customWidth="1"/>
    <col min="14342" max="14585" width="9.375" style="1"/>
    <col min="14586" max="14586" width="12.375" style="1" customWidth="1"/>
    <col min="14587" max="14587" width="31.875" style="1" customWidth="1"/>
    <col min="14588" max="14588" width="5" style="1" customWidth="1"/>
    <col min="14589" max="14589" width="1.875" style="1" customWidth="1"/>
    <col min="14590" max="14590" width="7.375" style="1" customWidth="1"/>
    <col min="14591" max="14591" width="2.375" style="1" customWidth="1"/>
    <col min="14592" max="14592" width="23" style="1" bestFit="1" customWidth="1"/>
    <col min="14593" max="14593" width="1.375" style="1" customWidth="1"/>
    <col min="14594" max="14594" width="23" style="1" bestFit="1" customWidth="1"/>
    <col min="14595" max="14595" width="1.375" style="1" customWidth="1"/>
    <col min="14596" max="14596" width="19.375" style="1" customWidth="1"/>
    <col min="14597" max="14597" width="29.375" style="1" customWidth="1"/>
    <col min="14598" max="14841" width="9.375" style="1"/>
    <col min="14842" max="14842" width="12.375" style="1" customWidth="1"/>
    <col min="14843" max="14843" width="31.875" style="1" customWidth="1"/>
    <col min="14844" max="14844" width="5" style="1" customWidth="1"/>
    <col min="14845" max="14845" width="1.875" style="1" customWidth="1"/>
    <col min="14846" max="14846" width="7.375" style="1" customWidth="1"/>
    <col min="14847" max="14847" width="2.375" style="1" customWidth="1"/>
    <col min="14848" max="14848" width="23" style="1" bestFit="1" customWidth="1"/>
    <col min="14849" max="14849" width="1.375" style="1" customWidth="1"/>
    <col min="14850" max="14850" width="23" style="1" bestFit="1" customWidth="1"/>
    <col min="14851" max="14851" width="1.375" style="1" customWidth="1"/>
    <col min="14852" max="14852" width="19.375" style="1" customWidth="1"/>
    <col min="14853" max="14853" width="29.375" style="1" customWidth="1"/>
    <col min="14854" max="15097" width="9.375" style="1"/>
    <col min="15098" max="15098" width="12.375" style="1" customWidth="1"/>
    <col min="15099" max="15099" width="31.875" style="1" customWidth="1"/>
    <col min="15100" max="15100" width="5" style="1" customWidth="1"/>
    <col min="15101" max="15101" width="1.875" style="1" customWidth="1"/>
    <col min="15102" max="15102" width="7.375" style="1" customWidth="1"/>
    <col min="15103" max="15103" width="2.375" style="1" customWidth="1"/>
    <col min="15104" max="15104" width="23" style="1" bestFit="1" customWidth="1"/>
    <col min="15105" max="15105" width="1.375" style="1" customWidth="1"/>
    <col min="15106" max="15106" width="23" style="1" bestFit="1" customWidth="1"/>
    <col min="15107" max="15107" width="1.375" style="1" customWidth="1"/>
    <col min="15108" max="15108" width="19.375" style="1" customWidth="1"/>
    <col min="15109" max="15109" width="29.375" style="1" customWidth="1"/>
    <col min="15110" max="15353" width="9.375" style="1"/>
    <col min="15354" max="15354" width="12.375" style="1" customWidth="1"/>
    <col min="15355" max="15355" width="31.875" style="1" customWidth="1"/>
    <col min="15356" max="15356" width="5" style="1" customWidth="1"/>
    <col min="15357" max="15357" width="1.875" style="1" customWidth="1"/>
    <col min="15358" max="15358" width="7.375" style="1" customWidth="1"/>
    <col min="15359" max="15359" width="2.375" style="1" customWidth="1"/>
    <col min="15360" max="15360" width="23" style="1" bestFit="1" customWidth="1"/>
    <col min="15361" max="15361" width="1.375" style="1" customWidth="1"/>
    <col min="15362" max="15362" width="23" style="1" bestFit="1" customWidth="1"/>
    <col min="15363" max="15363" width="1.375" style="1" customWidth="1"/>
    <col min="15364" max="15364" width="19.375" style="1" customWidth="1"/>
    <col min="15365" max="15365" width="29.375" style="1" customWidth="1"/>
    <col min="15366" max="15609" width="9.375" style="1"/>
    <col min="15610" max="15610" width="12.375" style="1" customWidth="1"/>
    <col min="15611" max="15611" width="31.875" style="1" customWidth="1"/>
    <col min="15612" max="15612" width="5" style="1" customWidth="1"/>
    <col min="15613" max="15613" width="1.875" style="1" customWidth="1"/>
    <col min="15614" max="15614" width="7.375" style="1" customWidth="1"/>
    <col min="15615" max="15615" width="2.375" style="1" customWidth="1"/>
    <col min="15616" max="15616" width="23" style="1" bestFit="1" customWidth="1"/>
    <col min="15617" max="15617" width="1.375" style="1" customWidth="1"/>
    <col min="15618" max="15618" width="23" style="1" bestFit="1" customWidth="1"/>
    <col min="15619" max="15619" width="1.375" style="1" customWidth="1"/>
    <col min="15620" max="15620" width="19.375" style="1" customWidth="1"/>
    <col min="15621" max="15621" width="29.375" style="1" customWidth="1"/>
    <col min="15622" max="15865" width="9.375" style="1"/>
    <col min="15866" max="15866" width="12.375" style="1" customWidth="1"/>
    <col min="15867" max="15867" width="31.875" style="1" customWidth="1"/>
    <col min="15868" max="15868" width="5" style="1" customWidth="1"/>
    <col min="15869" max="15869" width="1.875" style="1" customWidth="1"/>
    <col min="15870" max="15870" width="7.375" style="1" customWidth="1"/>
    <col min="15871" max="15871" width="2.375" style="1" customWidth="1"/>
    <col min="15872" max="15872" width="23" style="1" bestFit="1" customWidth="1"/>
    <col min="15873" max="15873" width="1.375" style="1" customWidth="1"/>
    <col min="15874" max="15874" width="23" style="1" bestFit="1" customWidth="1"/>
    <col min="15875" max="15875" width="1.375" style="1" customWidth="1"/>
    <col min="15876" max="15876" width="19.375" style="1" customWidth="1"/>
    <col min="15877" max="15877" width="29.375" style="1" customWidth="1"/>
    <col min="15878" max="16121" width="9.375" style="1"/>
    <col min="16122" max="16122" width="12.375" style="1" customWidth="1"/>
    <col min="16123" max="16123" width="31.875" style="1" customWidth="1"/>
    <col min="16124" max="16124" width="5" style="1" customWidth="1"/>
    <col min="16125" max="16125" width="1.875" style="1" customWidth="1"/>
    <col min="16126" max="16126" width="7.375" style="1" customWidth="1"/>
    <col min="16127" max="16127" width="2.375" style="1" customWidth="1"/>
    <col min="16128" max="16128" width="23" style="1" bestFit="1" customWidth="1"/>
    <col min="16129" max="16129" width="1.375" style="1" customWidth="1"/>
    <col min="16130" max="16130" width="23" style="1" bestFit="1" customWidth="1"/>
    <col min="16131" max="16131" width="1.375" style="1" customWidth="1"/>
    <col min="16132" max="16132" width="19.375" style="1" customWidth="1"/>
    <col min="16133" max="16133" width="29.375" style="1" customWidth="1"/>
    <col min="16134" max="16384" width="9.375" style="1"/>
  </cols>
  <sheetData>
    <row r="1" spans="2:14" ht="20.25" x14ac:dyDescent="0.2">
      <c r="B1" s="294" t="s">
        <v>55</v>
      </c>
      <c r="C1" s="294"/>
      <c r="D1" s="294"/>
      <c r="E1" s="357"/>
      <c r="F1" s="357"/>
      <c r="G1" s="294"/>
      <c r="H1" s="294"/>
    </row>
    <row r="2" spans="2:14" ht="20.25" x14ac:dyDescent="0.2">
      <c r="B2" s="295" t="s">
        <v>440</v>
      </c>
      <c r="C2" s="294"/>
      <c r="D2" s="294"/>
      <c r="E2" s="357"/>
      <c r="F2" s="357"/>
      <c r="G2" s="294"/>
      <c r="H2" s="294"/>
    </row>
    <row r="3" spans="2:14" ht="20.25" x14ac:dyDescent="0.2">
      <c r="B3" s="294" t="s">
        <v>99</v>
      </c>
      <c r="C3" s="294"/>
      <c r="D3" s="294"/>
      <c r="E3" s="357"/>
      <c r="F3" s="357"/>
      <c r="G3" s="294"/>
      <c r="H3" s="294"/>
    </row>
    <row r="4" spans="2:14" ht="20.25" x14ac:dyDescent="0.2">
      <c r="B4" s="294" t="s">
        <v>1294</v>
      </c>
      <c r="C4" s="294"/>
      <c r="D4" s="294"/>
      <c r="E4" s="357"/>
      <c r="F4" s="357"/>
      <c r="G4" s="294"/>
      <c r="H4" s="294"/>
    </row>
    <row r="5" spans="2:14" ht="20.25" x14ac:dyDescent="0.2">
      <c r="B5" s="18" t="s">
        <v>27</v>
      </c>
      <c r="C5" s="36"/>
      <c r="D5" s="36"/>
      <c r="E5" s="36"/>
      <c r="F5" s="36"/>
      <c r="G5" s="36"/>
      <c r="H5" s="36"/>
    </row>
    <row r="6" spans="2:14" ht="20.25" x14ac:dyDescent="0.2">
      <c r="B6" s="294"/>
      <c r="C6" s="294"/>
      <c r="D6" s="294"/>
      <c r="E6" s="357"/>
      <c r="F6" s="357"/>
      <c r="G6" s="294"/>
      <c r="H6" s="294"/>
    </row>
    <row r="7" spans="2:14" ht="16.5" customHeight="1" x14ac:dyDescent="0.2">
      <c r="B7" s="2" t="s">
        <v>7</v>
      </c>
      <c r="C7" s="291" t="s">
        <v>2</v>
      </c>
      <c r="E7" s="40" t="s">
        <v>1293</v>
      </c>
      <c r="G7" s="40" t="s">
        <v>1253</v>
      </c>
      <c r="H7" s="41"/>
      <c r="N7" s="181"/>
    </row>
    <row r="8" spans="2:14" ht="16.5" customHeight="1" x14ac:dyDescent="0.2">
      <c r="B8" s="15" t="s">
        <v>0</v>
      </c>
      <c r="D8" s="3"/>
      <c r="E8" s="183"/>
      <c r="F8" s="3"/>
      <c r="G8" s="183"/>
      <c r="H8" s="38"/>
      <c r="N8" s="181"/>
    </row>
    <row r="9" spans="2:14" ht="16.5" customHeight="1" x14ac:dyDescent="0.2">
      <c r="B9" s="1" t="s">
        <v>28</v>
      </c>
      <c r="C9" s="69">
        <v>5</v>
      </c>
      <c r="D9" s="114"/>
      <c r="E9" s="78">
        <f>'5-7'!E10</f>
        <v>73918068</v>
      </c>
      <c r="F9" s="114"/>
      <c r="G9" s="78">
        <f>'5-7'!G10</f>
        <v>71986777</v>
      </c>
      <c r="H9" s="76"/>
      <c r="I9" s="27"/>
      <c r="N9" s="181"/>
    </row>
    <row r="10" spans="2:14" ht="16.5" customHeight="1" x14ac:dyDescent="0.2">
      <c r="B10" s="1" t="s">
        <v>79</v>
      </c>
      <c r="C10" s="69"/>
      <c r="D10" s="114"/>
      <c r="E10" s="167">
        <v>1989656</v>
      </c>
      <c r="F10" s="114"/>
      <c r="G10" s="167">
        <f>SUMIF(TB!L:L,'المركز المالي '!B10,TB!N:N)</f>
        <v>1122564</v>
      </c>
      <c r="H10" s="76"/>
      <c r="I10" s="27"/>
      <c r="J10" s="21"/>
      <c r="N10" s="181"/>
    </row>
    <row r="11" spans="2:14" ht="16.5" customHeight="1" x14ac:dyDescent="0.2">
      <c r="B11" s="27" t="s">
        <v>73</v>
      </c>
      <c r="C11" s="69">
        <v>6</v>
      </c>
      <c r="D11" s="113"/>
      <c r="E11" s="78">
        <f>'5-7'!E19</f>
        <v>7889430</v>
      </c>
      <c r="F11" s="113"/>
      <c r="G11" s="78">
        <f>'5-7'!G19</f>
        <v>4077498</v>
      </c>
      <c r="H11" s="79"/>
      <c r="I11" s="27"/>
      <c r="J11" s="21"/>
      <c r="N11" s="181"/>
    </row>
    <row r="12" spans="2:14" ht="16.5" customHeight="1" x14ac:dyDescent="0.2">
      <c r="B12" s="27" t="s">
        <v>93</v>
      </c>
      <c r="C12" s="69"/>
      <c r="D12" s="113"/>
      <c r="E12" s="71">
        <v>1567400</v>
      </c>
      <c r="F12" s="113"/>
      <c r="G12" s="71">
        <f>SUMIF(TB!L:L,'المركز المالي '!B12,TB!N:N)</f>
        <v>1688256</v>
      </c>
      <c r="H12" s="80"/>
      <c r="I12" s="27"/>
      <c r="J12" s="21"/>
      <c r="N12" s="181"/>
    </row>
    <row r="13" spans="2:14" ht="16.5" customHeight="1" thickBot="1" x14ac:dyDescent="0.25">
      <c r="B13" s="15" t="s">
        <v>1</v>
      </c>
      <c r="C13" s="69"/>
      <c r="D13" s="114"/>
      <c r="E13" s="81">
        <f>SUM(E9:E12)</f>
        <v>85364554</v>
      </c>
      <c r="F13" s="114"/>
      <c r="G13" s="81">
        <f>SUM(G9:G12)</f>
        <v>78875095</v>
      </c>
      <c r="H13" s="82"/>
      <c r="N13" s="181"/>
    </row>
    <row r="14" spans="2:14" ht="16.5" customHeight="1" thickTop="1" x14ac:dyDescent="0.2">
      <c r="B14" s="15" t="s">
        <v>8</v>
      </c>
      <c r="C14" s="69"/>
      <c r="D14" s="113"/>
      <c r="E14" s="124"/>
      <c r="F14" s="113"/>
      <c r="G14" s="124"/>
      <c r="H14" s="80"/>
      <c r="N14" s="181"/>
    </row>
    <row r="15" spans="2:14" ht="16.5" customHeight="1" x14ac:dyDescent="0.2">
      <c r="B15" s="1" t="s">
        <v>56</v>
      </c>
      <c r="C15" s="69">
        <v>7</v>
      </c>
      <c r="D15" s="114"/>
      <c r="E15" s="78">
        <f>'5-7'!G42</f>
        <v>94971140</v>
      </c>
      <c r="F15" s="114"/>
      <c r="G15" s="78">
        <f>'5-7'!G43</f>
        <v>95869048</v>
      </c>
      <c r="H15" s="76"/>
      <c r="N15" s="181"/>
    </row>
    <row r="16" spans="2:14" ht="16.5" customHeight="1" x14ac:dyDescent="0.2">
      <c r="B16" s="1" t="s">
        <v>57</v>
      </c>
      <c r="C16" s="69">
        <v>8</v>
      </c>
      <c r="D16" s="113"/>
      <c r="E16" s="71">
        <f>'8'!M20</f>
        <v>506818</v>
      </c>
      <c r="F16" s="113"/>
      <c r="G16" s="71">
        <f>'8'!M21</f>
        <v>560704</v>
      </c>
      <c r="H16" s="79"/>
      <c r="N16" s="181"/>
    </row>
    <row r="17" spans="2:14" ht="16.5" customHeight="1" x14ac:dyDescent="0.2">
      <c r="B17" s="15" t="s">
        <v>9</v>
      </c>
      <c r="C17" s="113"/>
      <c r="D17" s="113"/>
      <c r="E17" s="83">
        <f>SUM(E15:E16)</f>
        <v>95477958</v>
      </c>
      <c r="F17" s="113"/>
      <c r="G17" s="83">
        <f>SUM(G15:G16)</f>
        <v>96429752</v>
      </c>
      <c r="H17" s="79"/>
      <c r="L17" s="119"/>
      <c r="M17" s="119"/>
      <c r="N17" s="181"/>
    </row>
    <row r="18" spans="2:14" ht="16.5" customHeight="1" thickBot="1" x14ac:dyDescent="0.25">
      <c r="B18" s="15" t="s">
        <v>10</v>
      </c>
      <c r="C18" s="113"/>
      <c r="D18" s="3"/>
      <c r="E18" s="81">
        <f>E17+E13</f>
        <v>180842512</v>
      </c>
      <c r="F18" s="3"/>
      <c r="G18" s="81">
        <f>G13+G17</f>
        <v>175304847</v>
      </c>
      <c r="H18" s="84"/>
      <c r="M18" s="119"/>
      <c r="N18" s="181"/>
    </row>
    <row r="19" spans="2:14" ht="21" thickTop="1" x14ac:dyDescent="0.2">
      <c r="B19" s="2" t="s">
        <v>11</v>
      </c>
      <c r="C19" s="113"/>
      <c r="D19" s="3"/>
      <c r="E19" s="124"/>
      <c r="F19" s="3"/>
      <c r="G19" s="124"/>
      <c r="H19" s="80"/>
      <c r="N19" s="181"/>
    </row>
    <row r="20" spans="2:14" ht="18" customHeight="1" x14ac:dyDescent="0.2">
      <c r="B20" s="15" t="s">
        <v>12</v>
      </c>
      <c r="C20" s="114"/>
      <c r="D20" s="25"/>
      <c r="E20" s="124"/>
      <c r="F20" s="25"/>
      <c r="G20" s="124"/>
      <c r="H20" s="76"/>
      <c r="N20" s="181"/>
    </row>
    <row r="21" spans="2:14" ht="18" customHeight="1" x14ac:dyDescent="0.2">
      <c r="B21" s="35" t="s">
        <v>98</v>
      </c>
      <c r="C21" s="69"/>
      <c r="D21" s="25"/>
      <c r="E21" s="167">
        <v>329073</v>
      </c>
      <c r="F21" s="25"/>
      <c r="G21" s="167">
        <f>-SUMIF(TB!L:L,'المركز المالي '!B21,TB!N:N)</f>
        <v>376462</v>
      </c>
      <c r="H21" s="79"/>
      <c r="I21" s="27"/>
      <c r="J21" s="21"/>
      <c r="N21" s="181"/>
    </row>
    <row r="22" spans="2:14" ht="18" customHeight="1" x14ac:dyDescent="0.2">
      <c r="B22" s="35" t="s">
        <v>58</v>
      </c>
      <c r="C22" s="69">
        <v>9</v>
      </c>
      <c r="D22" s="25"/>
      <c r="E22" s="78">
        <f>'9-11'!C13</f>
        <v>18044215</v>
      </c>
      <c r="F22" s="25"/>
      <c r="G22" s="78">
        <f>'9-11'!E13</f>
        <v>17896819</v>
      </c>
      <c r="H22" s="79"/>
      <c r="I22" s="27"/>
      <c r="J22" s="21"/>
      <c r="N22" s="181"/>
    </row>
    <row r="23" spans="2:14" ht="18" customHeight="1" x14ac:dyDescent="0.2">
      <c r="B23" s="1" t="s">
        <v>81</v>
      </c>
      <c r="C23" s="69">
        <v>10</v>
      </c>
      <c r="D23" s="69"/>
      <c r="E23" s="78">
        <f>'9-11'!C20</f>
        <v>2524123</v>
      </c>
      <c r="F23" s="69"/>
      <c r="G23" s="78">
        <f>'9-11'!E20</f>
        <v>2639972</v>
      </c>
      <c r="H23" s="79"/>
      <c r="I23" s="27"/>
      <c r="J23" s="21"/>
      <c r="N23" s="181"/>
    </row>
    <row r="24" spans="2:14" ht="18" customHeight="1" x14ac:dyDescent="0.2">
      <c r="B24" s="1" t="s">
        <v>112</v>
      </c>
      <c r="C24" s="69">
        <v>11</v>
      </c>
      <c r="D24" s="69"/>
      <c r="E24" s="78">
        <f>'11-12'!D21</f>
        <v>1631247</v>
      </c>
      <c r="F24" s="69"/>
      <c r="G24" s="78">
        <f>'11-12'!F21</f>
        <v>1477278</v>
      </c>
      <c r="H24" s="79"/>
      <c r="I24" s="27"/>
      <c r="J24" s="21"/>
      <c r="N24" s="181"/>
    </row>
    <row r="25" spans="2:14" ht="18" customHeight="1" thickBot="1" x14ac:dyDescent="0.25">
      <c r="B25" s="15" t="s">
        <v>13</v>
      </c>
      <c r="C25" s="114"/>
      <c r="D25" s="25"/>
      <c r="E25" s="150">
        <f>SUM(E21:E24)</f>
        <v>22528658</v>
      </c>
      <c r="F25" s="25"/>
      <c r="G25" s="150">
        <f>SUM(G21:G24)</f>
        <v>22390531</v>
      </c>
      <c r="H25" s="75"/>
      <c r="L25" s="119"/>
      <c r="M25" s="119"/>
      <c r="N25" s="181"/>
    </row>
    <row r="26" spans="2:14" ht="18" customHeight="1" thickTop="1" x14ac:dyDescent="0.2">
      <c r="B26" s="15"/>
      <c r="C26" s="114"/>
      <c r="D26" s="25"/>
      <c r="E26" s="84"/>
      <c r="F26" s="25"/>
      <c r="G26" s="84"/>
      <c r="H26" s="82"/>
      <c r="L26" s="119"/>
      <c r="N26" s="181"/>
    </row>
    <row r="27" spans="2:14" ht="18" customHeight="1" x14ac:dyDescent="0.2">
      <c r="B27" s="15" t="s">
        <v>14</v>
      </c>
      <c r="C27" s="114"/>
      <c r="D27" s="25"/>
      <c r="E27" s="83"/>
      <c r="F27" s="25"/>
      <c r="G27" s="83"/>
      <c r="H27" s="76"/>
      <c r="N27" s="181"/>
    </row>
    <row r="28" spans="2:14" ht="18" customHeight="1" x14ac:dyDescent="0.2">
      <c r="B28" s="1" t="s">
        <v>59</v>
      </c>
      <c r="C28" s="69">
        <v>12</v>
      </c>
      <c r="D28" s="25"/>
      <c r="E28" s="159">
        <f>'11-12'!D28</f>
        <v>625898</v>
      </c>
      <c r="F28" s="25"/>
      <c r="G28" s="159">
        <f>'11-12'!F28</f>
        <v>499546</v>
      </c>
      <c r="H28" s="79"/>
      <c r="I28" s="27"/>
      <c r="J28" s="21"/>
      <c r="N28" s="181"/>
    </row>
    <row r="29" spans="2:14" ht="18" customHeight="1" x14ac:dyDescent="0.2">
      <c r="B29" s="15" t="s">
        <v>15</v>
      </c>
      <c r="C29" s="69"/>
      <c r="D29" s="25"/>
      <c r="E29" s="160">
        <f>SUM(E28)</f>
        <v>625898</v>
      </c>
      <c r="F29" s="25"/>
      <c r="G29" s="160">
        <f>SUM(G28:G28)</f>
        <v>499546</v>
      </c>
      <c r="H29" s="75"/>
      <c r="M29" s="119"/>
      <c r="N29" s="181"/>
    </row>
    <row r="30" spans="2:14" ht="18" customHeight="1" thickBot="1" x14ac:dyDescent="0.25">
      <c r="B30" s="15" t="s">
        <v>16</v>
      </c>
      <c r="C30" s="69"/>
      <c r="D30" s="25"/>
      <c r="E30" s="150">
        <f>E29+E25</f>
        <v>23154556</v>
      </c>
      <c r="F30" s="25"/>
      <c r="G30" s="150">
        <f>G25+G29</f>
        <v>22890077</v>
      </c>
      <c r="H30" s="76"/>
      <c r="N30" s="181"/>
    </row>
    <row r="31" spans="2:14" ht="17.25" customHeight="1" thickTop="1" x14ac:dyDescent="0.2">
      <c r="B31" s="2" t="s">
        <v>17</v>
      </c>
      <c r="C31" s="69"/>
      <c r="D31" s="25"/>
      <c r="E31" s="78"/>
      <c r="F31" s="25"/>
      <c r="G31" s="78"/>
      <c r="H31" s="76"/>
      <c r="N31" s="181"/>
    </row>
    <row r="32" spans="2:14" ht="17.25" customHeight="1" x14ac:dyDescent="0.2">
      <c r="B32" s="1" t="s">
        <v>4</v>
      </c>
      <c r="C32" s="69">
        <v>13</v>
      </c>
      <c r="D32" s="25"/>
      <c r="E32" s="78">
        <f>'13-14-15'!H15</f>
        <v>100000000</v>
      </c>
      <c r="F32" s="25"/>
      <c r="G32" s="78">
        <f>'قائمة التغيرات'!C22</f>
        <v>100000000</v>
      </c>
      <c r="H32" s="79"/>
      <c r="N32" s="181"/>
    </row>
    <row r="33" spans="2:14" ht="17.25" customHeight="1" x14ac:dyDescent="0.2">
      <c r="B33" s="1" t="s">
        <v>407</v>
      </c>
      <c r="C33" s="69">
        <v>14</v>
      </c>
      <c r="D33" s="25"/>
      <c r="E33" s="78">
        <f>'13-14-15'!F22</f>
        <v>30000000</v>
      </c>
      <c r="F33" s="25"/>
      <c r="G33" s="78">
        <f>'قائمة التغيرات'!E22</f>
        <v>30000000</v>
      </c>
      <c r="H33" s="79"/>
      <c r="N33" s="181"/>
    </row>
    <row r="34" spans="2:14" ht="17.25" customHeight="1" x14ac:dyDescent="0.2">
      <c r="B34" s="1" t="s">
        <v>6</v>
      </c>
      <c r="C34" s="69"/>
      <c r="D34" s="25"/>
      <c r="E34" s="159">
        <f>'قائمة الدخل '!E19</f>
        <v>27687956</v>
      </c>
      <c r="F34" s="25"/>
      <c r="G34" s="159">
        <v>22414770</v>
      </c>
      <c r="H34" s="76"/>
      <c r="N34" s="181"/>
    </row>
    <row r="35" spans="2:14" ht="17.25" customHeight="1" x14ac:dyDescent="0.2">
      <c r="B35" s="15" t="s">
        <v>18</v>
      </c>
      <c r="C35" s="25"/>
      <c r="D35" s="25"/>
      <c r="E35" s="151">
        <f>SUM(E32:E34)</f>
        <v>157687956</v>
      </c>
      <c r="F35" s="25"/>
      <c r="G35" s="151">
        <f>SUM(G32:G34)</f>
        <v>152414770</v>
      </c>
      <c r="H35" s="76"/>
      <c r="N35" s="181"/>
    </row>
    <row r="36" spans="2:14" ht="17.25" customHeight="1" thickBot="1" x14ac:dyDescent="0.25">
      <c r="B36" s="15" t="s">
        <v>19</v>
      </c>
      <c r="C36" s="25"/>
      <c r="D36" s="25"/>
      <c r="E36" s="89">
        <f>E35+E30</f>
        <v>180842512</v>
      </c>
      <c r="F36" s="25"/>
      <c r="G36" s="89">
        <f>G30+G35</f>
        <v>175304847</v>
      </c>
      <c r="H36" s="84"/>
      <c r="N36" s="181"/>
    </row>
    <row r="37" spans="2:14" ht="17.25" customHeight="1" thickTop="1" x14ac:dyDescent="0.2">
      <c r="B37" s="15"/>
      <c r="C37" s="25"/>
      <c r="D37" s="25"/>
      <c r="E37" s="25"/>
      <c r="F37" s="25"/>
      <c r="G37" s="84"/>
      <c r="H37" s="84"/>
      <c r="N37" s="181"/>
    </row>
    <row r="38" spans="2:14" ht="7.5" customHeight="1" x14ac:dyDescent="0.2">
      <c r="B38" s="15"/>
      <c r="C38" s="25"/>
      <c r="D38" s="25"/>
      <c r="E38" s="25"/>
      <c r="F38" s="25"/>
      <c r="G38" s="84"/>
      <c r="H38" s="84"/>
    </row>
    <row r="39" spans="2:14" ht="27.75" hidden="1" customHeight="1" x14ac:dyDescent="0.2">
      <c r="B39" s="15"/>
      <c r="C39" s="25"/>
      <c r="D39" s="25"/>
      <c r="E39" s="25"/>
      <c r="F39" s="25"/>
      <c r="G39" s="84"/>
      <c r="H39" s="84"/>
    </row>
    <row r="40" spans="2:14" ht="13.5" customHeight="1" x14ac:dyDescent="0.2">
      <c r="B40" s="15"/>
      <c r="C40" s="25"/>
      <c r="D40" s="25"/>
      <c r="E40" s="25"/>
      <c r="F40" s="25"/>
      <c r="H40" s="19"/>
    </row>
    <row r="41" spans="2:14" ht="20.25" x14ac:dyDescent="0.2">
      <c r="B41" s="399" t="s">
        <v>470</v>
      </c>
      <c r="C41" s="399"/>
      <c r="D41" s="399"/>
      <c r="E41" s="399"/>
      <c r="F41" s="399"/>
      <c r="G41" s="399"/>
      <c r="H41" s="399"/>
    </row>
    <row r="42" spans="2:14" ht="3.75" customHeight="1" x14ac:dyDescent="0.2">
      <c r="B42" s="4"/>
      <c r="C42" s="4"/>
      <c r="D42" s="4"/>
      <c r="E42" s="4"/>
      <c r="F42" s="4"/>
      <c r="G42" s="30"/>
      <c r="H42" s="18"/>
    </row>
    <row r="43" spans="2:14" ht="26.25" customHeight="1" x14ac:dyDescent="0.2">
      <c r="B43" s="400">
        <v>4</v>
      </c>
      <c r="C43" s="400"/>
      <c r="D43" s="400"/>
      <c r="E43" s="400"/>
      <c r="F43" s="400"/>
      <c r="G43" s="400"/>
      <c r="H43" s="400"/>
    </row>
    <row r="44" spans="2:14" ht="26.25" customHeight="1" x14ac:dyDescent="0.2">
      <c r="E44" s="76">
        <f>E36-E18</f>
        <v>0</v>
      </c>
      <c r="G44" s="76">
        <f>G36-G18</f>
        <v>0</v>
      </c>
    </row>
    <row r="45" spans="2:14" ht="26.25" customHeight="1" x14ac:dyDescent="0.2">
      <c r="G45" s="76"/>
    </row>
  </sheetData>
  <customSheetViews>
    <customSheetView guid="{C4C54333-0C8B-484B-8210-F3D7E510C081}" scale="130" showPageBreaks="1" showGridLines="0" view="pageLayout">
      <selection sqref="A1:A1048576"/>
      <pageMargins left="0.43307086614173229" right="3.2051282051282048E-2" top="0.62" bottom="0" header="0.23" footer="0"/>
      <printOptions horizontalCentered="1"/>
      <pageSetup paperSize="9" firstPageNumber="5" orientation="portrait" useFirstPageNumber="1" r:id="rId1"/>
      <headerFooter alignWithMargins="0"/>
    </customSheetView>
  </customSheetViews>
  <mergeCells count="2">
    <mergeCell ref="B41:H41"/>
    <mergeCell ref="B43:H43"/>
  </mergeCells>
  <printOptions horizontalCentered="1"/>
  <pageMargins left="0.82677165354330717" right="0.63" top="0.62992125984251968" bottom="0" header="0.23622047244094491" footer="0"/>
  <pageSetup paperSize="9" firstPageNumber="5" orientation="portrait" useFirstPageNumber="1"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B1:Q30"/>
  <sheetViews>
    <sheetView rightToLeft="1" topLeftCell="A9" zoomScale="90" zoomScaleNormal="90" zoomScaleSheetLayoutView="145" workbookViewId="0">
      <selection activeCell="E16" sqref="E16"/>
    </sheetView>
  </sheetViews>
  <sheetFormatPr defaultColWidth="9.375" defaultRowHeight="20.25" x14ac:dyDescent="0.2"/>
  <cols>
    <col min="1" max="1" width="2.875" style="1" customWidth="1"/>
    <col min="2" max="2" width="34.75" style="1" customWidth="1"/>
    <col min="3" max="3" width="6.625" style="1" customWidth="1"/>
    <col min="4" max="4" width="1.625" style="1" customWidth="1"/>
    <col min="5" max="5" width="15.375" style="1" customWidth="1"/>
    <col min="6" max="6" width="2.875" style="1" customWidth="1"/>
    <col min="7" max="7" width="12.875" style="179" customWidth="1"/>
    <col min="8" max="8" width="3.375" style="9" customWidth="1"/>
    <col min="9" max="9" width="1.375" style="1" customWidth="1"/>
    <col min="10" max="10" width="2" style="1" customWidth="1"/>
    <col min="11" max="11" width="9.375" style="1"/>
    <col min="12" max="12" width="15.125" style="1" customWidth="1"/>
    <col min="13" max="14" width="9.375" style="1"/>
    <col min="15" max="15" width="9.75" style="1" customWidth="1"/>
    <col min="16" max="255" width="9.375" style="1"/>
    <col min="256" max="256" width="12.375" style="1" customWidth="1"/>
    <col min="257" max="257" width="31.125" style="1" customWidth="1"/>
    <col min="258" max="258" width="4" style="1" customWidth="1"/>
    <col min="259" max="259" width="10" style="1" customWidth="1"/>
    <col min="260" max="260" width="1.375" style="1" customWidth="1"/>
    <col min="261" max="261" width="23" style="1" bestFit="1" customWidth="1"/>
    <col min="262" max="262" width="2.375" style="1" customWidth="1"/>
    <col min="263" max="263" width="23" style="1" bestFit="1" customWidth="1"/>
    <col min="264" max="264" width="0.375" style="1" customWidth="1"/>
    <col min="265" max="265" width="1.375" style="1" customWidth="1"/>
    <col min="266" max="266" width="2" style="1" customWidth="1"/>
    <col min="267" max="511" width="9.375" style="1"/>
    <col min="512" max="512" width="12.375" style="1" customWidth="1"/>
    <col min="513" max="513" width="31.125" style="1" customWidth="1"/>
    <col min="514" max="514" width="4" style="1" customWidth="1"/>
    <col min="515" max="515" width="10" style="1" customWidth="1"/>
    <col min="516" max="516" width="1.375" style="1" customWidth="1"/>
    <col min="517" max="517" width="23" style="1" bestFit="1" customWidth="1"/>
    <col min="518" max="518" width="2.375" style="1" customWidth="1"/>
    <col min="519" max="519" width="23" style="1" bestFit="1" customWidth="1"/>
    <col min="520" max="520" width="0.375" style="1" customWidth="1"/>
    <col min="521" max="521" width="1.375" style="1" customWidth="1"/>
    <col min="522" max="522" width="2" style="1" customWidth="1"/>
    <col min="523" max="767" width="9.375" style="1"/>
    <col min="768" max="768" width="12.375" style="1" customWidth="1"/>
    <col min="769" max="769" width="31.125" style="1" customWidth="1"/>
    <col min="770" max="770" width="4" style="1" customWidth="1"/>
    <col min="771" max="771" width="10" style="1" customWidth="1"/>
    <col min="772" max="772" width="1.375" style="1" customWidth="1"/>
    <col min="773" max="773" width="23" style="1" bestFit="1" customWidth="1"/>
    <col min="774" max="774" width="2.375" style="1" customWidth="1"/>
    <col min="775" max="775" width="23" style="1" bestFit="1" customWidth="1"/>
    <col min="776" max="776" width="0.375" style="1" customWidth="1"/>
    <col min="777" max="777" width="1.375" style="1" customWidth="1"/>
    <col min="778" max="778" width="2" style="1" customWidth="1"/>
    <col min="779" max="1023" width="9.375" style="1"/>
    <col min="1024" max="1024" width="12.375" style="1" customWidth="1"/>
    <col min="1025" max="1025" width="31.125" style="1" customWidth="1"/>
    <col min="1026" max="1026" width="4" style="1" customWidth="1"/>
    <col min="1027" max="1027" width="10" style="1" customWidth="1"/>
    <col min="1028" max="1028" width="1.375" style="1" customWidth="1"/>
    <col min="1029" max="1029" width="23" style="1" bestFit="1" customWidth="1"/>
    <col min="1030" max="1030" width="2.375" style="1" customWidth="1"/>
    <col min="1031" max="1031" width="23" style="1" bestFit="1" customWidth="1"/>
    <col min="1032" max="1032" width="0.375" style="1" customWidth="1"/>
    <col min="1033" max="1033" width="1.375" style="1" customWidth="1"/>
    <col min="1034" max="1034" width="2" style="1" customWidth="1"/>
    <col min="1035" max="1279" width="9.375" style="1"/>
    <col min="1280" max="1280" width="12.375" style="1" customWidth="1"/>
    <col min="1281" max="1281" width="31.125" style="1" customWidth="1"/>
    <col min="1282" max="1282" width="4" style="1" customWidth="1"/>
    <col min="1283" max="1283" width="10" style="1" customWidth="1"/>
    <col min="1284" max="1284" width="1.375" style="1" customWidth="1"/>
    <col min="1285" max="1285" width="23" style="1" bestFit="1" customWidth="1"/>
    <col min="1286" max="1286" width="2.375" style="1" customWidth="1"/>
    <col min="1287" max="1287" width="23" style="1" bestFit="1" customWidth="1"/>
    <col min="1288" max="1288" width="0.375" style="1" customWidth="1"/>
    <col min="1289" max="1289" width="1.375" style="1" customWidth="1"/>
    <col min="1290" max="1290" width="2" style="1" customWidth="1"/>
    <col min="1291" max="1535" width="9.375" style="1"/>
    <col min="1536" max="1536" width="12.375" style="1" customWidth="1"/>
    <col min="1537" max="1537" width="31.125" style="1" customWidth="1"/>
    <col min="1538" max="1538" width="4" style="1" customWidth="1"/>
    <col min="1539" max="1539" width="10" style="1" customWidth="1"/>
    <col min="1540" max="1540" width="1.375" style="1" customWidth="1"/>
    <col min="1541" max="1541" width="23" style="1" bestFit="1" customWidth="1"/>
    <col min="1542" max="1542" width="2.375" style="1" customWidth="1"/>
    <col min="1543" max="1543" width="23" style="1" bestFit="1" customWidth="1"/>
    <col min="1544" max="1544" width="0.375" style="1" customWidth="1"/>
    <col min="1545" max="1545" width="1.375" style="1" customWidth="1"/>
    <col min="1546" max="1546" width="2" style="1" customWidth="1"/>
    <col min="1547" max="1791" width="9.375" style="1"/>
    <col min="1792" max="1792" width="12.375" style="1" customWidth="1"/>
    <col min="1793" max="1793" width="31.125" style="1" customWidth="1"/>
    <col min="1794" max="1794" width="4" style="1" customWidth="1"/>
    <col min="1795" max="1795" width="10" style="1" customWidth="1"/>
    <col min="1796" max="1796" width="1.375" style="1" customWidth="1"/>
    <col min="1797" max="1797" width="23" style="1" bestFit="1" customWidth="1"/>
    <col min="1798" max="1798" width="2.375" style="1" customWidth="1"/>
    <col min="1799" max="1799" width="23" style="1" bestFit="1" customWidth="1"/>
    <col min="1800" max="1800" width="0.375" style="1" customWidth="1"/>
    <col min="1801" max="1801" width="1.375" style="1" customWidth="1"/>
    <col min="1802" max="1802" width="2" style="1" customWidth="1"/>
    <col min="1803" max="2047" width="9.375" style="1"/>
    <col min="2048" max="2048" width="12.375" style="1" customWidth="1"/>
    <col min="2049" max="2049" width="31.125" style="1" customWidth="1"/>
    <col min="2050" max="2050" width="4" style="1" customWidth="1"/>
    <col min="2051" max="2051" width="10" style="1" customWidth="1"/>
    <col min="2052" max="2052" width="1.375" style="1" customWidth="1"/>
    <col min="2053" max="2053" width="23" style="1" bestFit="1" customWidth="1"/>
    <col min="2054" max="2054" width="2.375" style="1" customWidth="1"/>
    <col min="2055" max="2055" width="23" style="1" bestFit="1" customWidth="1"/>
    <col min="2056" max="2056" width="0.375" style="1" customWidth="1"/>
    <col min="2057" max="2057" width="1.375" style="1" customWidth="1"/>
    <col min="2058" max="2058" width="2" style="1" customWidth="1"/>
    <col min="2059" max="2303" width="9.375" style="1"/>
    <col min="2304" max="2304" width="12.375" style="1" customWidth="1"/>
    <col min="2305" max="2305" width="31.125" style="1" customWidth="1"/>
    <col min="2306" max="2306" width="4" style="1" customWidth="1"/>
    <col min="2307" max="2307" width="10" style="1" customWidth="1"/>
    <col min="2308" max="2308" width="1.375" style="1" customWidth="1"/>
    <col min="2309" max="2309" width="23" style="1" bestFit="1" customWidth="1"/>
    <col min="2310" max="2310" width="2.375" style="1" customWidth="1"/>
    <col min="2311" max="2311" width="23" style="1" bestFit="1" customWidth="1"/>
    <col min="2312" max="2312" width="0.375" style="1" customWidth="1"/>
    <col min="2313" max="2313" width="1.375" style="1" customWidth="1"/>
    <col min="2314" max="2314" width="2" style="1" customWidth="1"/>
    <col min="2315" max="2559" width="9.375" style="1"/>
    <col min="2560" max="2560" width="12.375" style="1" customWidth="1"/>
    <col min="2561" max="2561" width="31.125" style="1" customWidth="1"/>
    <col min="2562" max="2562" width="4" style="1" customWidth="1"/>
    <col min="2563" max="2563" width="10" style="1" customWidth="1"/>
    <col min="2564" max="2564" width="1.375" style="1" customWidth="1"/>
    <col min="2565" max="2565" width="23" style="1" bestFit="1" customWidth="1"/>
    <col min="2566" max="2566" width="2.375" style="1" customWidth="1"/>
    <col min="2567" max="2567" width="23" style="1" bestFit="1" customWidth="1"/>
    <col min="2568" max="2568" width="0.375" style="1" customWidth="1"/>
    <col min="2569" max="2569" width="1.375" style="1" customWidth="1"/>
    <col min="2570" max="2570" width="2" style="1" customWidth="1"/>
    <col min="2571" max="2815" width="9.375" style="1"/>
    <col min="2816" max="2816" width="12.375" style="1" customWidth="1"/>
    <col min="2817" max="2817" width="31.125" style="1" customWidth="1"/>
    <col min="2818" max="2818" width="4" style="1" customWidth="1"/>
    <col min="2819" max="2819" width="10" style="1" customWidth="1"/>
    <col min="2820" max="2820" width="1.375" style="1" customWidth="1"/>
    <col min="2821" max="2821" width="23" style="1" bestFit="1" customWidth="1"/>
    <col min="2822" max="2822" width="2.375" style="1" customWidth="1"/>
    <col min="2823" max="2823" width="23" style="1" bestFit="1" customWidth="1"/>
    <col min="2824" max="2824" width="0.375" style="1" customWidth="1"/>
    <col min="2825" max="2825" width="1.375" style="1" customWidth="1"/>
    <col min="2826" max="2826" width="2" style="1" customWidth="1"/>
    <col min="2827" max="3071" width="9.375" style="1"/>
    <col min="3072" max="3072" width="12.375" style="1" customWidth="1"/>
    <col min="3073" max="3073" width="31.125" style="1" customWidth="1"/>
    <col min="3074" max="3074" width="4" style="1" customWidth="1"/>
    <col min="3075" max="3075" width="10" style="1" customWidth="1"/>
    <col min="3076" max="3076" width="1.375" style="1" customWidth="1"/>
    <col min="3077" max="3077" width="23" style="1" bestFit="1" customWidth="1"/>
    <col min="3078" max="3078" width="2.375" style="1" customWidth="1"/>
    <col min="3079" max="3079" width="23" style="1" bestFit="1" customWidth="1"/>
    <col min="3080" max="3080" width="0.375" style="1" customWidth="1"/>
    <col min="3081" max="3081" width="1.375" style="1" customWidth="1"/>
    <col min="3082" max="3082" width="2" style="1" customWidth="1"/>
    <col min="3083" max="3327" width="9.375" style="1"/>
    <col min="3328" max="3328" width="12.375" style="1" customWidth="1"/>
    <col min="3329" max="3329" width="31.125" style="1" customWidth="1"/>
    <col min="3330" max="3330" width="4" style="1" customWidth="1"/>
    <col min="3331" max="3331" width="10" style="1" customWidth="1"/>
    <col min="3332" max="3332" width="1.375" style="1" customWidth="1"/>
    <col min="3333" max="3333" width="23" style="1" bestFit="1" customWidth="1"/>
    <col min="3334" max="3334" width="2.375" style="1" customWidth="1"/>
    <col min="3335" max="3335" width="23" style="1" bestFit="1" customWidth="1"/>
    <col min="3336" max="3336" width="0.375" style="1" customWidth="1"/>
    <col min="3337" max="3337" width="1.375" style="1" customWidth="1"/>
    <col min="3338" max="3338" width="2" style="1" customWidth="1"/>
    <col min="3339" max="3583" width="9.375" style="1"/>
    <col min="3584" max="3584" width="12.375" style="1" customWidth="1"/>
    <col min="3585" max="3585" width="31.125" style="1" customWidth="1"/>
    <col min="3586" max="3586" width="4" style="1" customWidth="1"/>
    <col min="3587" max="3587" width="10" style="1" customWidth="1"/>
    <col min="3588" max="3588" width="1.375" style="1" customWidth="1"/>
    <col min="3589" max="3589" width="23" style="1" bestFit="1" customWidth="1"/>
    <col min="3590" max="3590" width="2.375" style="1" customWidth="1"/>
    <col min="3591" max="3591" width="23" style="1" bestFit="1" customWidth="1"/>
    <col min="3592" max="3592" width="0.375" style="1" customWidth="1"/>
    <col min="3593" max="3593" width="1.375" style="1" customWidth="1"/>
    <col min="3594" max="3594" width="2" style="1" customWidth="1"/>
    <col min="3595" max="3839" width="9.375" style="1"/>
    <col min="3840" max="3840" width="12.375" style="1" customWidth="1"/>
    <col min="3841" max="3841" width="31.125" style="1" customWidth="1"/>
    <col min="3842" max="3842" width="4" style="1" customWidth="1"/>
    <col min="3843" max="3843" width="10" style="1" customWidth="1"/>
    <col min="3844" max="3844" width="1.375" style="1" customWidth="1"/>
    <col min="3845" max="3845" width="23" style="1" bestFit="1" customWidth="1"/>
    <col min="3846" max="3846" width="2.375" style="1" customWidth="1"/>
    <col min="3847" max="3847" width="23" style="1" bestFit="1" customWidth="1"/>
    <col min="3848" max="3848" width="0.375" style="1" customWidth="1"/>
    <col min="3849" max="3849" width="1.375" style="1" customWidth="1"/>
    <col min="3850" max="3850" width="2" style="1" customWidth="1"/>
    <col min="3851" max="4095" width="9.375" style="1"/>
    <col min="4096" max="4096" width="12.375" style="1" customWidth="1"/>
    <col min="4097" max="4097" width="31.125" style="1" customWidth="1"/>
    <col min="4098" max="4098" width="4" style="1" customWidth="1"/>
    <col min="4099" max="4099" width="10" style="1" customWidth="1"/>
    <col min="4100" max="4100" width="1.375" style="1" customWidth="1"/>
    <col min="4101" max="4101" width="23" style="1" bestFit="1" customWidth="1"/>
    <col min="4102" max="4102" width="2.375" style="1" customWidth="1"/>
    <col min="4103" max="4103" width="23" style="1" bestFit="1" customWidth="1"/>
    <col min="4104" max="4104" width="0.375" style="1" customWidth="1"/>
    <col min="4105" max="4105" width="1.375" style="1" customWidth="1"/>
    <col min="4106" max="4106" width="2" style="1" customWidth="1"/>
    <col min="4107" max="4351" width="9.375" style="1"/>
    <col min="4352" max="4352" width="12.375" style="1" customWidth="1"/>
    <col min="4353" max="4353" width="31.125" style="1" customWidth="1"/>
    <col min="4354" max="4354" width="4" style="1" customWidth="1"/>
    <col min="4355" max="4355" width="10" style="1" customWidth="1"/>
    <col min="4356" max="4356" width="1.375" style="1" customWidth="1"/>
    <col min="4357" max="4357" width="23" style="1" bestFit="1" customWidth="1"/>
    <col min="4358" max="4358" width="2.375" style="1" customWidth="1"/>
    <col min="4359" max="4359" width="23" style="1" bestFit="1" customWidth="1"/>
    <col min="4360" max="4360" width="0.375" style="1" customWidth="1"/>
    <col min="4361" max="4361" width="1.375" style="1" customWidth="1"/>
    <col min="4362" max="4362" width="2" style="1" customWidth="1"/>
    <col min="4363" max="4607" width="9.375" style="1"/>
    <col min="4608" max="4608" width="12.375" style="1" customWidth="1"/>
    <col min="4609" max="4609" width="31.125" style="1" customWidth="1"/>
    <col min="4610" max="4610" width="4" style="1" customWidth="1"/>
    <col min="4611" max="4611" width="10" style="1" customWidth="1"/>
    <col min="4612" max="4612" width="1.375" style="1" customWidth="1"/>
    <col min="4613" max="4613" width="23" style="1" bestFit="1" customWidth="1"/>
    <col min="4614" max="4614" width="2.375" style="1" customWidth="1"/>
    <col min="4615" max="4615" width="23" style="1" bestFit="1" customWidth="1"/>
    <col min="4616" max="4616" width="0.375" style="1" customWidth="1"/>
    <col min="4617" max="4617" width="1.375" style="1" customWidth="1"/>
    <col min="4618" max="4618" width="2" style="1" customWidth="1"/>
    <col min="4619" max="4863" width="9.375" style="1"/>
    <col min="4864" max="4864" width="12.375" style="1" customWidth="1"/>
    <col min="4865" max="4865" width="31.125" style="1" customWidth="1"/>
    <col min="4866" max="4866" width="4" style="1" customWidth="1"/>
    <col min="4867" max="4867" width="10" style="1" customWidth="1"/>
    <col min="4868" max="4868" width="1.375" style="1" customWidth="1"/>
    <col min="4869" max="4869" width="23" style="1" bestFit="1" customWidth="1"/>
    <col min="4870" max="4870" width="2.375" style="1" customWidth="1"/>
    <col min="4871" max="4871" width="23" style="1" bestFit="1" customWidth="1"/>
    <col min="4872" max="4872" width="0.375" style="1" customWidth="1"/>
    <col min="4873" max="4873" width="1.375" style="1" customWidth="1"/>
    <col min="4874" max="4874" width="2" style="1" customWidth="1"/>
    <col min="4875" max="5119" width="9.375" style="1"/>
    <col min="5120" max="5120" width="12.375" style="1" customWidth="1"/>
    <col min="5121" max="5121" width="31.125" style="1" customWidth="1"/>
    <col min="5122" max="5122" width="4" style="1" customWidth="1"/>
    <col min="5123" max="5123" width="10" style="1" customWidth="1"/>
    <col min="5124" max="5124" width="1.375" style="1" customWidth="1"/>
    <col min="5125" max="5125" width="23" style="1" bestFit="1" customWidth="1"/>
    <col min="5126" max="5126" width="2.375" style="1" customWidth="1"/>
    <col min="5127" max="5127" width="23" style="1" bestFit="1" customWidth="1"/>
    <col min="5128" max="5128" width="0.375" style="1" customWidth="1"/>
    <col min="5129" max="5129" width="1.375" style="1" customWidth="1"/>
    <col min="5130" max="5130" width="2" style="1" customWidth="1"/>
    <col min="5131" max="5375" width="9.375" style="1"/>
    <col min="5376" max="5376" width="12.375" style="1" customWidth="1"/>
    <col min="5377" max="5377" width="31.125" style="1" customWidth="1"/>
    <col min="5378" max="5378" width="4" style="1" customWidth="1"/>
    <col min="5379" max="5379" width="10" style="1" customWidth="1"/>
    <col min="5380" max="5380" width="1.375" style="1" customWidth="1"/>
    <col min="5381" max="5381" width="23" style="1" bestFit="1" customWidth="1"/>
    <col min="5382" max="5382" width="2.375" style="1" customWidth="1"/>
    <col min="5383" max="5383" width="23" style="1" bestFit="1" customWidth="1"/>
    <col min="5384" max="5384" width="0.375" style="1" customWidth="1"/>
    <col min="5385" max="5385" width="1.375" style="1" customWidth="1"/>
    <col min="5386" max="5386" width="2" style="1" customWidth="1"/>
    <col min="5387" max="5631" width="9.375" style="1"/>
    <col min="5632" max="5632" width="12.375" style="1" customWidth="1"/>
    <col min="5633" max="5633" width="31.125" style="1" customWidth="1"/>
    <col min="5634" max="5634" width="4" style="1" customWidth="1"/>
    <col min="5635" max="5635" width="10" style="1" customWidth="1"/>
    <col min="5636" max="5636" width="1.375" style="1" customWidth="1"/>
    <col min="5637" max="5637" width="23" style="1" bestFit="1" customWidth="1"/>
    <col min="5638" max="5638" width="2.375" style="1" customWidth="1"/>
    <col min="5639" max="5639" width="23" style="1" bestFit="1" customWidth="1"/>
    <col min="5640" max="5640" width="0.375" style="1" customWidth="1"/>
    <col min="5641" max="5641" width="1.375" style="1" customWidth="1"/>
    <col min="5642" max="5642" width="2" style="1" customWidth="1"/>
    <col min="5643" max="5887" width="9.375" style="1"/>
    <col min="5888" max="5888" width="12.375" style="1" customWidth="1"/>
    <col min="5889" max="5889" width="31.125" style="1" customWidth="1"/>
    <col min="5890" max="5890" width="4" style="1" customWidth="1"/>
    <col min="5891" max="5891" width="10" style="1" customWidth="1"/>
    <col min="5892" max="5892" width="1.375" style="1" customWidth="1"/>
    <col min="5893" max="5893" width="23" style="1" bestFit="1" customWidth="1"/>
    <col min="5894" max="5894" width="2.375" style="1" customWidth="1"/>
    <col min="5895" max="5895" width="23" style="1" bestFit="1" customWidth="1"/>
    <col min="5896" max="5896" width="0.375" style="1" customWidth="1"/>
    <col min="5897" max="5897" width="1.375" style="1" customWidth="1"/>
    <col min="5898" max="5898" width="2" style="1" customWidth="1"/>
    <col min="5899" max="6143" width="9.375" style="1"/>
    <col min="6144" max="6144" width="12.375" style="1" customWidth="1"/>
    <col min="6145" max="6145" width="31.125" style="1" customWidth="1"/>
    <col min="6146" max="6146" width="4" style="1" customWidth="1"/>
    <col min="6147" max="6147" width="10" style="1" customWidth="1"/>
    <col min="6148" max="6148" width="1.375" style="1" customWidth="1"/>
    <col min="6149" max="6149" width="23" style="1" bestFit="1" customWidth="1"/>
    <col min="6150" max="6150" width="2.375" style="1" customWidth="1"/>
    <col min="6151" max="6151" width="23" style="1" bestFit="1" customWidth="1"/>
    <col min="6152" max="6152" width="0.375" style="1" customWidth="1"/>
    <col min="6153" max="6153" width="1.375" style="1" customWidth="1"/>
    <col min="6154" max="6154" width="2" style="1" customWidth="1"/>
    <col min="6155" max="6399" width="9.375" style="1"/>
    <col min="6400" max="6400" width="12.375" style="1" customWidth="1"/>
    <col min="6401" max="6401" width="31.125" style="1" customWidth="1"/>
    <col min="6402" max="6402" width="4" style="1" customWidth="1"/>
    <col min="6403" max="6403" width="10" style="1" customWidth="1"/>
    <col min="6404" max="6404" width="1.375" style="1" customWidth="1"/>
    <col min="6405" max="6405" width="23" style="1" bestFit="1" customWidth="1"/>
    <col min="6406" max="6406" width="2.375" style="1" customWidth="1"/>
    <col min="6407" max="6407" width="23" style="1" bestFit="1" customWidth="1"/>
    <col min="6408" max="6408" width="0.375" style="1" customWidth="1"/>
    <col min="6409" max="6409" width="1.375" style="1" customWidth="1"/>
    <col min="6410" max="6410" width="2" style="1" customWidth="1"/>
    <col min="6411" max="6655" width="9.375" style="1"/>
    <col min="6656" max="6656" width="12.375" style="1" customWidth="1"/>
    <col min="6657" max="6657" width="31.125" style="1" customWidth="1"/>
    <col min="6658" max="6658" width="4" style="1" customWidth="1"/>
    <col min="6659" max="6659" width="10" style="1" customWidth="1"/>
    <col min="6660" max="6660" width="1.375" style="1" customWidth="1"/>
    <col min="6661" max="6661" width="23" style="1" bestFit="1" customWidth="1"/>
    <col min="6662" max="6662" width="2.375" style="1" customWidth="1"/>
    <col min="6663" max="6663" width="23" style="1" bestFit="1" customWidth="1"/>
    <col min="6664" max="6664" width="0.375" style="1" customWidth="1"/>
    <col min="6665" max="6665" width="1.375" style="1" customWidth="1"/>
    <col min="6666" max="6666" width="2" style="1" customWidth="1"/>
    <col min="6667" max="6911" width="9.375" style="1"/>
    <col min="6912" max="6912" width="12.375" style="1" customWidth="1"/>
    <col min="6913" max="6913" width="31.125" style="1" customWidth="1"/>
    <col min="6914" max="6914" width="4" style="1" customWidth="1"/>
    <col min="6915" max="6915" width="10" style="1" customWidth="1"/>
    <col min="6916" max="6916" width="1.375" style="1" customWidth="1"/>
    <col min="6917" max="6917" width="23" style="1" bestFit="1" customWidth="1"/>
    <col min="6918" max="6918" width="2.375" style="1" customWidth="1"/>
    <col min="6919" max="6919" width="23" style="1" bestFit="1" customWidth="1"/>
    <col min="6920" max="6920" width="0.375" style="1" customWidth="1"/>
    <col min="6921" max="6921" width="1.375" style="1" customWidth="1"/>
    <col min="6922" max="6922" width="2" style="1" customWidth="1"/>
    <col min="6923" max="7167" width="9.375" style="1"/>
    <col min="7168" max="7168" width="12.375" style="1" customWidth="1"/>
    <col min="7169" max="7169" width="31.125" style="1" customWidth="1"/>
    <col min="7170" max="7170" width="4" style="1" customWidth="1"/>
    <col min="7171" max="7171" width="10" style="1" customWidth="1"/>
    <col min="7172" max="7172" width="1.375" style="1" customWidth="1"/>
    <col min="7173" max="7173" width="23" style="1" bestFit="1" customWidth="1"/>
    <col min="7174" max="7174" width="2.375" style="1" customWidth="1"/>
    <col min="7175" max="7175" width="23" style="1" bestFit="1" customWidth="1"/>
    <col min="7176" max="7176" width="0.375" style="1" customWidth="1"/>
    <col min="7177" max="7177" width="1.375" style="1" customWidth="1"/>
    <col min="7178" max="7178" width="2" style="1" customWidth="1"/>
    <col min="7179" max="7423" width="9.375" style="1"/>
    <col min="7424" max="7424" width="12.375" style="1" customWidth="1"/>
    <col min="7425" max="7425" width="31.125" style="1" customWidth="1"/>
    <col min="7426" max="7426" width="4" style="1" customWidth="1"/>
    <col min="7427" max="7427" width="10" style="1" customWidth="1"/>
    <col min="7428" max="7428" width="1.375" style="1" customWidth="1"/>
    <col min="7429" max="7429" width="23" style="1" bestFit="1" customWidth="1"/>
    <col min="7430" max="7430" width="2.375" style="1" customWidth="1"/>
    <col min="7431" max="7431" width="23" style="1" bestFit="1" customWidth="1"/>
    <col min="7432" max="7432" width="0.375" style="1" customWidth="1"/>
    <col min="7433" max="7433" width="1.375" style="1" customWidth="1"/>
    <col min="7434" max="7434" width="2" style="1" customWidth="1"/>
    <col min="7435" max="7679" width="9.375" style="1"/>
    <col min="7680" max="7680" width="12.375" style="1" customWidth="1"/>
    <col min="7681" max="7681" width="31.125" style="1" customWidth="1"/>
    <col min="7682" max="7682" width="4" style="1" customWidth="1"/>
    <col min="7683" max="7683" width="10" style="1" customWidth="1"/>
    <col min="7684" max="7684" width="1.375" style="1" customWidth="1"/>
    <col min="7685" max="7685" width="23" style="1" bestFit="1" customWidth="1"/>
    <col min="7686" max="7686" width="2.375" style="1" customWidth="1"/>
    <col min="7687" max="7687" width="23" style="1" bestFit="1" customWidth="1"/>
    <col min="7688" max="7688" width="0.375" style="1" customWidth="1"/>
    <col min="7689" max="7689" width="1.375" style="1" customWidth="1"/>
    <col min="7690" max="7690" width="2" style="1" customWidth="1"/>
    <col min="7691" max="7935" width="9.375" style="1"/>
    <col min="7936" max="7936" width="12.375" style="1" customWidth="1"/>
    <col min="7937" max="7937" width="31.125" style="1" customWidth="1"/>
    <col min="7938" max="7938" width="4" style="1" customWidth="1"/>
    <col min="7939" max="7939" width="10" style="1" customWidth="1"/>
    <col min="7940" max="7940" width="1.375" style="1" customWidth="1"/>
    <col min="7941" max="7941" width="23" style="1" bestFit="1" customWidth="1"/>
    <col min="7942" max="7942" width="2.375" style="1" customWidth="1"/>
    <col min="7943" max="7943" width="23" style="1" bestFit="1" customWidth="1"/>
    <col min="7944" max="7944" width="0.375" style="1" customWidth="1"/>
    <col min="7945" max="7945" width="1.375" style="1" customWidth="1"/>
    <col min="7946" max="7946" width="2" style="1" customWidth="1"/>
    <col min="7947" max="8191" width="9.375" style="1"/>
    <col min="8192" max="8192" width="12.375" style="1" customWidth="1"/>
    <col min="8193" max="8193" width="31.125" style="1" customWidth="1"/>
    <col min="8194" max="8194" width="4" style="1" customWidth="1"/>
    <col min="8195" max="8195" width="10" style="1" customWidth="1"/>
    <col min="8196" max="8196" width="1.375" style="1" customWidth="1"/>
    <col min="8197" max="8197" width="23" style="1" bestFit="1" customWidth="1"/>
    <col min="8198" max="8198" width="2.375" style="1" customWidth="1"/>
    <col min="8199" max="8199" width="23" style="1" bestFit="1" customWidth="1"/>
    <col min="8200" max="8200" width="0.375" style="1" customWidth="1"/>
    <col min="8201" max="8201" width="1.375" style="1" customWidth="1"/>
    <col min="8202" max="8202" width="2" style="1" customWidth="1"/>
    <col min="8203" max="8447" width="9.375" style="1"/>
    <col min="8448" max="8448" width="12.375" style="1" customWidth="1"/>
    <col min="8449" max="8449" width="31.125" style="1" customWidth="1"/>
    <col min="8450" max="8450" width="4" style="1" customWidth="1"/>
    <col min="8451" max="8451" width="10" style="1" customWidth="1"/>
    <col min="8452" max="8452" width="1.375" style="1" customWidth="1"/>
    <col min="8453" max="8453" width="23" style="1" bestFit="1" customWidth="1"/>
    <col min="8454" max="8454" width="2.375" style="1" customWidth="1"/>
    <col min="8455" max="8455" width="23" style="1" bestFit="1" customWidth="1"/>
    <col min="8456" max="8456" width="0.375" style="1" customWidth="1"/>
    <col min="8457" max="8457" width="1.375" style="1" customWidth="1"/>
    <col min="8458" max="8458" width="2" style="1" customWidth="1"/>
    <col min="8459" max="8703" width="9.375" style="1"/>
    <col min="8704" max="8704" width="12.375" style="1" customWidth="1"/>
    <col min="8705" max="8705" width="31.125" style="1" customWidth="1"/>
    <col min="8706" max="8706" width="4" style="1" customWidth="1"/>
    <col min="8707" max="8707" width="10" style="1" customWidth="1"/>
    <col min="8708" max="8708" width="1.375" style="1" customWidth="1"/>
    <col min="8709" max="8709" width="23" style="1" bestFit="1" customWidth="1"/>
    <col min="8710" max="8710" width="2.375" style="1" customWidth="1"/>
    <col min="8711" max="8711" width="23" style="1" bestFit="1" customWidth="1"/>
    <col min="8712" max="8712" width="0.375" style="1" customWidth="1"/>
    <col min="8713" max="8713" width="1.375" style="1" customWidth="1"/>
    <col min="8714" max="8714" width="2" style="1" customWidth="1"/>
    <col min="8715" max="8959" width="9.375" style="1"/>
    <col min="8960" max="8960" width="12.375" style="1" customWidth="1"/>
    <col min="8961" max="8961" width="31.125" style="1" customWidth="1"/>
    <col min="8962" max="8962" width="4" style="1" customWidth="1"/>
    <col min="8963" max="8963" width="10" style="1" customWidth="1"/>
    <col min="8964" max="8964" width="1.375" style="1" customWidth="1"/>
    <col min="8965" max="8965" width="23" style="1" bestFit="1" customWidth="1"/>
    <col min="8966" max="8966" width="2.375" style="1" customWidth="1"/>
    <col min="8967" max="8967" width="23" style="1" bestFit="1" customWidth="1"/>
    <col min="8968" max="8968" width="0.375" style="1" customWidth="1"/>
    <col min="8969" max="8969" width="1.375" style="1" customWidth="1"/>
    <col min="8970" max="8970" width="2" style="1" customWidth="1"/>
    <col min="8971" max="9215" width="9.375" style="1"/>
    <col min="9216" max="9216" width="12.375" style="1" customWidth="1"/>
    <col min="9217" max="9217" width="31.125" style="1" customWidth="1"/>
    <col min="9218" max="9218" width="4" style="1" customWidth="1"/>
    <col min="9219" max="9219" width="10" style="1" customWidth="1"/>
    <col min="9220" max="9220" width="1.375" style="1" customWidth="1"/>
    <col min="9221" max="9221" width="23" style="1" bestFit="1" customWidth="1"/>
    <col min="9222" max="9222" width="2.375" style="1" customWidth="1"/>
    <col min="9223" max="9223" width="23" style="1" bestFit="1" customWidth="1"/>
    <col min="9224" max="9224" width="0.375" style="1" customWidth="1"/>
    <col min="9225" max="9225" width="1.375" style="1" customWidth="1"/>
    <col min="9226" max="9226" width="2" style="1" customWidth="1"/>
    <col min="9227" max="9471" width="9.375" style="1"/>
    <col min="9472" max="9472" width="12.375" style="1" customWidth="1"/>
    <col min="9473" max="9473" width="31.125" style="1" customWidth="1"/>
    <col min="9474" max="9474" width="4" style="1" customWidth="1"/>
    <col min="9475" max="9475" width="10" style="1" customWidth="1"/>
    <col min="9476" max="9476" width="1.375" style="1" customWidth="1"/>
    <col min="9477" max="9477" width="23" style="1" bestFit="1" customWidth="1"/>
    <col min="9478" max="9478" width="2.375" style="1" customWidth="1"/>
    <col min="9479" max="9479" width="23" style="1" bestFit="1" customWidth="1"/>
    <col min="9480" max="9480" width="0.375" style="1" customWidth="1"/>
    <col min="9481" max="9481" width="1.375" style="1" customWidth="1"/>
    <col min="9482" max="9482" width="2" style="1" customWidth="1"/>
    <col min="9483" max="9727" width="9.375" style="1"/>
    <col min="9728" max="9728" width="12.375" style="1" customWidth="1"/>
    <col min="9729" max="9729" width="31.125" style="1" customWidth="1"/>
    <col min="9730" max="9730" width="4" style="1" customWidth="1"/>
    <col min="9731" max="9731" width="10" style="1" customWidth="1"/>
    <col min="9732" max="9732" width="1.375" style="1" customWidth="1"/>
    <col min="9733" max="9733" width="23" style="1" bestFit="1" customWidth="1"/>
    <col min="9734" max="9734" width="2.375" style="1" customWidth="1"/>
    <col min="9735" max="9735" width="23" style="1" bestFit="1" customWidth="1"/>
    <col min="9736" max="9736" width="0.375" style="1" customWidth="1"/>
    <col min="9737" max="9737" width="1.375" style="1" customWidth="1"/>
    <col min="9738" max="9738" width="2" style="1" customWidth="1"/>
    <col min="9739" max="9983" width="9.375" style="1"/>
    <col min="9984" max="9984" width="12.375" style="1" customWidth="1"/>
    <col min="9985" max="9985" width="31.125" style="1" customWidth="1"/>
    <col min="9986" max="9986" width="4" style="1" customWidth="1"/>
    <col min="9987" max="9987" width="10" style="1" customWidth="1"/>
    <col min="9988" max="9988" width="1.375" style="1" customWidth="1"/>
    <col min="9989" max="9989" width="23" style="1" bestFit="1" customWidth="1"/>
    <col min="9990" max="9990" width="2.375" style="1" customWidth="1"/>
    <col min="9991" max="9991" width="23" style="1" bestFit="1" customWidth="1"/>
    <col min="9992" max="9992" width="0.375" style="1" customWidth="1"/>
    <col min="9993" max="9993" width="1.375" style="1" customWidth="1"/>
    <col min="9994" max="9994" width="2" style="1" customWidth="1"/>
    <col min="9995" max="10239" width="9.375" style="1"/>
    <col min="10240" max="10240" width="12.375" style="1" customWidth="1"/>
    <col min="10241" max="10241" width="31.125" style="1" customWidth="1"/>
    <col min="10242" max="10242" width="4" style="1" customWidth="1"/>
    <col min="10243" max="10243" width="10" style="1" customWidth="1"/>
    <col min="10244" max="10244" width="1.375" style="1" customWidth="1"/>
    <col min="10245" max="10245" width="23" style="1" bestFit="1" customWidth="1"/>
    <col min="10246" max="10246" width="2.375" style="1" customWidth="1"/>
    <col min="10247" max="10247" width="23" style="1" bestFit="1" customWidth="1"/>
    <col min="10248" max="10248" width="0.375" style="1" customWidth="1"/>
    <col min="10249" max="10249" width="1.375" style="1" customWidth="1"/>
    <col min="10250" max="10250" width="2" style="1" customWidth="1"/>
    <col min="10251" max="10495" width="9.375" style="1"/>
    <col min="10496" max="10496" width="12.375" style="1" customWidth="1"/>
    <col min="10497" max="10497" width="31.125" style="1" customWidth="1"/>
    <col min="10498" max="10498" width="4" style="1" customWidth="1"/>
    <col min="10499" max="10499" width="10" style="1" customWidth="1"/>
    <col min="10500" max="10500" width="1.375" style="1" customWidth="1"/>
    <col min="10501" max="10501" width="23" style="1" bestFit="1" customWidth="1"/>
    <col min="10502" max="10502" width="2.375" style="1" customWidth="1"/>
    <col min="10503" max="10503" width="23" style="1" bestFit="1" customWidth="1"/>
    <col min="10504" max="10504" width="0.375" style="1" customWidth="1"/>
    <col min="10505" max="10505" width="1.375" style="1" customWidth="1"/>
    <col min="10506" max="10506" width="2" style="1" customWidth="1"/>
    <col min="10507" max="10751" width="9.375" style="1"/>
    <col min="10752" max="10752" width="12.375" style="1" customWidth="1"/>
    <col min="10753" max="10753" width="31.125" style="1" customWidth="1"/>
    <col min="10754" max="10754" width="4" style="1" customWidth="1"/>
    <col min="10755" max="10755" width="10" style="1" customWidth="1"/>
    <col min="10756" max="10756" width="1.375" style="1" customWidth="1"/>
    <col min="10757" max="10757" width="23" style="1" bestFit="1" customWidth="1"/>
    <col min="10758" max="10758" width="2.375" style="1" customWidth="1"/>
    <col min="10759" max="10759" width="23" style="1" bestFit="1" customWidth="1"/>
    <col min="10760" max="10760" width="0.375" style="1" customWidth="1"/>
    <col min="10761" max="10761" width="1.375" style="1" customWidth="1"/>
    <col min="10762" max="10762" width="2" style="1" customWidth="1"/>
    <col min="10763" max="11007" width="9.375" style="1"/>
    <col min="11008" max="11008" width="12.375" style="1" customWidth="1"/>
    <col min="11009" max="11009" width="31.125" style="1" customWidth="1"/>
    <col min="11010" max="11010" width="4" style="1" customWidth="1"/>
    <col min="11011" max="11011" width="10" style="1" customWidth="1"/>
    <col min="11012" max="11012" width="1.375" style="1" customWidth="1"/>
    <col min="11013" max="11013" width="23" style="1" bestFit="1" customWidth="1"/>
    <col min="11014" max="11014" width="2.375" style="1" customWidth="1"/>
    <col min="11015" max="11015" width="23" style="1" bestFit="1" customWidth="1"/>
    <col min="11016" max="11016" width="0.375" style="1" customWidth="1"/>
    <col min="11017" max="11017" width="1.375" style="1" customWidth="1"/>
    <col min="11018" max="11018" width="2" style="1" customWidth="1"/>
    <col min="11019" max="11263" width="9.375" style="1"/>
    <col min="11264" max="11264" width="12.375" style="1" customWidth="1"/>
    <col min="11265" max="11265" width="31.125" style="1" customWidth="1"/>
    <col min="11266" max="11266" width="4" style="1" customWidth="1"/>
    <col min="11267" max="11267" width="10" style="1" customWidth="1"/>
    <col min="11268" max="11268" width="1.375" style="1" customWidth="1"/>
    <col min="11269" max="11269" width="23" style="1" bestFit="1" customWidth="1"/>
    <col min="11270" max="11270" width="2.375" style="1" customWidth="1"/>
    <col min="11271" max="11271" width="23" style="1" bestFit="1" customWidth="1"/>
    <col min="11272" max="11272" width="0.375" style="1" customWidth="1"/>
    <col min="11273" max="11273" width="1.375" style="1" customWidth="1"/>
    <col min="11274" max="11274" width="2" style="1" customWidth="1"/>
    <col min="11275" max="11519" width="9.375" style="1"/>
    <col min="11520" max="11520" width="12.375" style="1" customWidth="1"/>
    <col min="11521" max="11521" width="31.125" style="1" customWidth="1"/>
    <col min="11522" max="11522" width="4" style="1" customWidth="1"/>
    <col min="11523" max="11523" width="10" style="1" customWidth="1"/>
    <col min="11524" max="11524" width="1.375" style="1" customWidth="1"/>
    <col min="11525" max="11525" width="23" style="1" bestFit="1" customWidth="1"/>
    <col min="11526" max="11526" width="2.375" style="1" customWidth="1"/>
    <col min="11527" max="11527" width="23" style="1" bestFit="1" customWidth="1"/>
    <col min="11528" max="11528" width="0.375" style="1" customWidth="1"/>
    <col min="11529" max="11529" width="1.375" style="1" customWidth="1"/>
    <col min="11530" max="11530" width="2" style="1" customWidth="1"/>
    <col min="11531" max="11775" width="9.375" style="1"/>
    <col min="11776" max="11776" width="12.375" style="1" customWidth="1"/>
    <col min="11777" max="11777" width="31.125" style="1" customWidth="1"/>
    <col min="11778" max="11778" width="4" style="1" customWidth="1"/>
    <col min="11779" max="11779" width="10" style="1" customWidth="1"/>
    <col min="11780" max="11780" width="1.375" style="1" customWidth="1"/>
    <col min="11781" max="11781" width="23" style="1" bestFit="1" customWidth="1"/>
    <col min="11782" max="11782" width="2.375" style="1" customWidth="1"/>
    <col min="11783" max="11783" width="23" style="1" bestFit="1" customWidth="1"/>
    <col min="11784" max="11784" width="0.375" style="1" customWidth="1"/>
    <col min="11785" max="11785" width="1.375" style="1" customWidth="1"/>
    <col min="11786" max="11786" width="2" style="1" customWidth="1"/>
    <col min="11787" max="12031" width="9.375" style="1"/>
    <col min="12032" max="12032" width="12.375" style="1" customWidth="1"/>
    <col min="12033" max="12033" width="31.125" style="1" customWidth="1"/>
    <col min="12034" max="12034" width="4" style="1" customWidth="1"/>
    <col min="12035" max="12035" width="10" style="1" customWidth="1"/>
    <col min="12036" max="12036" width="1.375" style="1" customWidth="1"/>
    <col min="12037" max="12037" width="23" style="1" bestFit="1" customWidth="1"/>
    <col min="12038" max="12038" width="2.375" style="1" customWidth="1"/>
    <col min="12039" max="12039" width="23" style="1" bestFit="1" customWidth="1"/>
    <col min="12040" max="12040" width="0.375" style="1" customWidth="1"/>
    <col min="12041" max="12041" width="1.375" style="1" customWidth="1"/>
    <col min="12042" max="12042" width="2" style="1" customWidth="1"/>
    <col min="12043" max="12287" width="9.375" style="1"/>
    <col min="12288" max="12288" width="12.375" style="1" customWidth="1"/>
    <col min="12289" max="12289" width="31.125" style="1" customWidth="1"/>
    <col min="12290" max="12290" width="4" style="1" customWidth="1"/>
    <col min="12291" max="12291" width="10" style="1" customWidth="1"/>
    <col min="12292" max="12292" width="1.375" style="1" customWidth="1"/>
    <col min="12293" max="12293" width="23" style="1" bestFit="1" customWidth="1"/>
    <col min="12294" max="12294" width="2.375" style="1" customWidth="1"/>
    <col min="12295" max="12295" width="23" style="1" bestFit="1" customWidth="1"/>
    <col min="12296" max="12296" width="0.375" style="1" customWidth="1"/>
    <col min="12297" max="12297" width="1.375" style="1" customWidth="1"/>
    <col min="12298" max="12298" width="2" style="1" customWidth="1"/>
    <col min="12299" max="12543" width="9.375" style="1"/>
    <col min="12544" max="12544" width="12.375" style="1" customWidth="1"/>
    <col min="12545" max="12545" width="31.125" style="1" customWidth="1"/>
    <col min="12546" max="12546" width="4" style="1" customWidth="1"/>
    <col min="12547" max="12547" width="10" style="1" customWidth="1"/>
    <col min="12548" max="12548" width="1.375" style="1" customWidth="1"/>
    <col min="12549" max="12549" width="23" style="1" bestFit="1" customWidth="1"/>
    <col min="12550" max="12550" width="2.375" style="1" customWidth="1"/>
    <col min="12551" max="12551" width="23" style="1" bestFit="1" customWidth="1"/>
    <col min="12552" max="12552" width="0.375" style="1" customWidth="1"/>
    <col min="12553" max="12553" width="1.375" style="1" customWidth="1"/>
    <col min="12554" max="12554" width="2" style="1" customWidth="1"/>
    <col min="12555" max="12799" width="9.375" style="1"/>
    <col min="12800" max="12800" width="12.375" style="1" customWidth="1"/>
    <col min="12801" max="12801" width="31.125" style="1" customWidth="1"/>
    <col min="12802" max="12802" width="4" style="1" customWidth="1"/>
    <col min="12803" max="12803" width="10" style="1" customWidth="1"/>
    <col min="12804" max="12804" width="1.375" style="1" customWidth="1"/>
    <col min="12805" max="12805" width="23" style="1" bestFit="1" customWidth="1"/>
    <col min="12806" max="12806" width="2.375" style="1" customWidth="1"/>
    <col min="12807" max="12807" width="23" style="1" bestFit="1" customWidth="1"/>
    <col min="12808" max="12808" width="0.375" style="1" customWidth="1"/>
    <col min="12809" max="12809" width="1.375" style="1" customWidth="1"/>
    <col min="12810" max="12810" width="2" style="1" customWidth="1"/>
    <col min="12811" max="13055" width="9.375" style="1"/>
    <col min="13056" max="13056" width="12.375" style="1" customWidth="1"/>
    <col min="13057" max="13057" width="31.125" style="1" customWidth="1"/>
    <col min="13058" max="13058" width="4" style="1" customWidth="1"/>
    <col min="13059" max="13059" width="10" style="1" customWidth="1"/>
    <col min="13060" max="13060" width="1.375" style="1" customWidth="1"/>
    <col min="13061" max="13061" width="23" style="1" bestFit="1" customWidth="1"/>
    <col min="13062" max="13062" width="2.375" style="1" customWidth="1"/>
    <col min="13063" max="13063" width="23" style="1" bestFit="1" customWidth="1"/>
    <col min="13064" max="13064" width="0.375" style="1" customWidth="1"/>
    <col min="13065" max="13065" width="1.375" style="1" customWidth="1"/>
    <col min="13066" max="13066" width="2" style="1" customWidth="1"/>
    <col min="13067" max="13311" width="9.375" style="1"/>
    <col min="13312" max="13312" width="12.375" style="1" customWidth="1"/>
    <col min="13313" max="13313" width="31.125" style="1" customWidth="1"/>
    <col min="13314" max="13314" width="4" style="1" customWidth="1"/>
    <col min="13315" max="13315" width="10" style="1" customWidth="1"/>
    <col min="13316" max="13316" width="1.375" style="1" customWidth="1"/>
    <col min="13317" max="13317" width="23" style="1" bestFit="1" customWidth="1"/>
    <col min="13318" max="13318" width="2.375" style="1" customWidth="1"/>
    <col min="13319" max="13319" width="23" style="1" bestFit="1" customWidth="1"/>
    <col min="13320" max="13320" width="0.375" style="1" customWidth="1"/>
    <col min="13321" max="13321" width="1.375" style="1" customWidth="1"/>
    <col min="13322" max="13322" width="2" style="1" customWidth="1"/>
    <col min="13323" max="13567" width="9.375" style="1"/>
    <col min="13568" max="13568" width="12.375" style="1" customWidth="1"/>
    <col min="13569" max="13569" width="31.125" style="1" customWidth="1"/>
    <col min="13570" max="13570" width="4" style="1" customWidth="1"/>
    <col min="13571" max="13571" width="10" style="1" customWidth="1"/>
    <col min="13572" max="13572" width="1.375" style="1" customWidth="1"/>
    <col min="13573" max="13573" width="23" style="1" bestFit="1" customWidth="1"/>
    <col min="13574" max="13574" width="2.375" style="1" customWidth="1"/>
    <col min="13575" max="13575" width="23" style="1" bestFit="1" customWidth="1"/>
    <col min="13576" max="13576" width="0.375" style="1" customWidth="1"/>
    <col min="13577" max="13577" width="1.375" style="1" customWidth="1"/>
    <col min="13578" max="13578" width="2" style="1" customWidth="1"/>
    <col min="13579" max="13823" width="9.375" style="1"/>
    <col min="13824" max="13824" width="12.375" style="1" customWidth="1"/>
    <col min="13825" max="13825" width="31.125" style="1" customWidth="1"/>
    <col min="13826" max="13826" width="4" style="1" customWidth="1"/>
    <col min="13827" max="13827" width="10" style="1" customWidth="1"/>
    <col min="13828" max="13828" width="1.375" style="1" customWidth="1"/>
    <col min="13829" max="13829" width="23" style="1" bestFit="1" customWidth="1"/>
    <col min="13830" max="13830" width="2.375" style="1" customWidth="1"/>
    <col min="13831" max="13831" width="23" style="1" bestFit="1" customWidth="1"/>
    <col min="13832" max="13832" width="0.375" style="1" customWidth="1"/>
    <col min="13833" max="13833" width="1.375" style="1" customWidth="1"/>
    <col min="13834" max="13834" width="2" style="1" customWidth="1"/>
    <col min="13835" max="14079" width="9.375" style="1"/>
    <col min="14080" max="14080" width="12.375" style="1" customWidth="1"/>
    <col min="14081" max="14081" width="31.125" style="1" customWidth="1"/>
    <col min="14082" max="14082" width="4" style="1" customWidth="1"/>
    <col min="14083" max="14083" width="10" style="1" customWidth="1"/>
    <col min="14084" max="14084" width="1.375" style="1" customWidth="1"/>
    <col min="14085" max="14085" width="23" style="1" bestFit="1" customWidth="1"/>
    <col min="14086" max="14086" width="2.375" style="1" customWidth="1"/>
    <col min="14087" max="14087" width="23" style="1" bestFit="1" customWidth="1"/>
    <col min="14088" max="14088" width="0.375" style="1" customWidth="1"/>
    <col min="14089" max="14089" width="1.375" style="1" customWidth="1"/>
    <col min="14090" max="14090" width="2" style="1" customWidth="1"/>
    <col min="14091" max="14335" width="9.375" style="1"/>
    <col min="14336" max="14336" width="12.375" style="1" customWidth="1"/>
    <col min="14337" max="14337" width="31.125" style="1" customWidth="1"/>
    <col min="14338" max="14338" width="4" style="1" customWidth="1"/>
    <col min="14339" max="14339" width="10" style="1" customWidth="1"/>
    <col min="14340" max="14340" width="1.375" style="1" customWidth="1"/>
    <col min="14341" max="14341" width="23" style="1" bestFit="1" customWidth="1"/>
    <col min="14342" max="14342" width="2.375" style="1" customWidth="1"/>
    <col min="14343" max="14343" width="23" style="1" bestFit="1" customWidth="1"/>
    <col min="14344" max="14344" width="0.375" style="1" customWidth="1"/>
    <col min="14345" max="14345" width="1.375" style="1" customWidth="1"/>
    <col min="14346" max="14346" width="2" style="1" customWidth="1"/>
    <col min="14347" max="14591" width="9.375" style="1"/>
    <col min="14592" max="14592" width="12.375" style="1" customWidth="1"/>
    <col min="14593" max="14593" width="31.125" style="1" customWidth="1"/>
    <col min="14594" max="14594" width="4" style="1" customWidth="1"/>
    <col min="14595" max="14595" width="10" style="1" customWidth="1"/>
    <col min="14596" max="14596" width="1.375" style="1" customWidth="1"/>
    <col min="14597" max="14597" width="23" style="1" bestFit="1" customWidth="1"/>
    <col min="14598" max="14598" width="2.375" style="1" customWidth="1"/>
    <col min="14599" max="14599" width="23" style="1" bestFit="1" customWidth="1"/>
    <col min="14600" max="14600" width="0.375" style="1" customWidth="1"/>
    <col min="14601" max="14601" width="1.375" style="1" customWidth="1"/>
    <col min="14602" max="14602" width="2" style="1" customWidth="1"/>
    <col min="14603" max="14847" width="9.375" style="1"/>
    <col min="14848" max="14848" width="12.375" style="1" customWidth="1"/>
    <col min="14849" max="14849" width="31.125" style="1" customWidth="1"/>
    <col min="14850" max="14850" width="4" style="1" customWidth="1"/>
    <col min="14851" max="14851" width="10" style="1" customWidth="1"/>
    <col min="14852" max="14852" width="1.375" style="1" customWidth="1"/>
    <col min="14853" max="14853" width="23" style="1" bestFit="1" customWidth="1"/>
    <col min="14854" max="14854" width="2.375" style="1" customWidth="1"/>
    <col min="14855" max="14855" width="23" style="1" bestFit="1" customWidth="1"/>
    <col min="14856" max="14856" width="0.375" style="1" customWidth="1"/>
    <col min="14857" max="14857" width="1.375" style="1" customWidth="1"/>
    <col min="14858" max="14858" width="2" style="1" customWidth="1"/>
    <col min="14859" max="15103" width="9.375" style="1"/>
    <col min="15104" max="15104" width="12.375" style="1" customWidth="1"/>
    <col min="15105" max="15105" width="31.125" style="1" customWidth="1"/>
    <col min="15106" max="15106" width="4" style="1" customWidth="1"/>
    <col min="15107" max="15107" width="10" style="1" customWidth="1"/>
    <col min="15108" max="15108" width="1.375" style="1" customWidth="1"/>
    <col min="15109" max="15109" width="23" style="1" bestFit="1" customWidth="1"/>
    <col min="15110" max="15110" width="2.375" style="1" customWidth="1"/>
    <col min="15111" max="15111" width="23" style="1" bestFit="1" customWidth="1"/>
    <col min="15112" max="15112" width="0.375" style="1" customWidth="1"/>
    <col min="15113" max="15113" width="1.375" style="1" customWidth="1"/>
    <col min="15114" max="15114" width="2" style="1" customWidth="1"/>
    <col min="15115" max="15359" width="9.375" style="1"/>
    <col min="15360" max="15360" width="12.375" style="1" customWidth="1"/>
    <col min="15361" max="15361" width="31.125" style="1" customWidth="1"/>
    <col min="15362" max="15362" width="4" style="1" customWidth="1"/>
    <col min="15363" max="15363" width="10" style="1" customWidth="1"/>
    <col min="15364" max="15364" width="1.375" style="1" customWidth="1"/>
    <col min="15365" max="15365" width="23" style="1" bestFit="1" customWidth="1"/>
    <col min="15366" max="15366" width="2.375" style="1" customWidth="1"/>
    <col min="15367" max="15367" width="23" style="1" bestFit="1" customWidth="1"/>
    <col min="15368" max="15368" width="0.375" style="1" customWidth="1"/>
    <col min="15369" max="15369" width="1.375" style="1" customWidth="1"/>
    <col min="15370" max="15370" width="2" style="1" customWidth="1"/>
    <col min="15371" max="15615" width="9.375" style="1"/>
    <col min="15616" max="15616" width="12.375" style="1" customWidth="1"/>
    <col min="15617" max="15617" width="31.125" style="1" customWidth="1"/>
    <col min="15618" max="15618" width="4" style="1" customWidth="1"/>
    <col min="15619" max="15619" width="10" style="1" customWidth="1"/>
    <col min="15620" max="15620" width="1.375" style="1" customWidth="1"/>
    <col min="15621" max="15621" width="23" style="1" bestFit="1" customWidth="1"/>
    <col min="15622" max="15622" width="2.375" style="1" customWidth="1"/>
    <col min="15623" max="15623" width="23" style="1" bestFit="1" customWidth="1"/>
    <col min="15624" max="15624" width="0.375" style="1" customWidth="1"/>
    <col min="15625" max="15625" width="1.375" style="1" customWidth="1"/>
    <col min="15626" max="15626" width="2" style="1" customWidth="1"/>
    <col min="15627" max="15871" width="9.375" style="1"/>
    <col min="15872" max="15872" width="12.375" style="1" customWidth="1"/>
    <col min="15873" max="15873" width="31.125" style="1" customWidth="1"/>
    <col min="15874" max="15874" width="4" style="1" customWidth="1"/>
    <col min="15875" max="15875" width="10" style="1" customWidth="1"/>
    <col min="15876" max="15876" width="1.375" style="1" customWidth="1"/>
    <col min="15877" max="15877" width="23" style="1" bestFit="1" customWidth="1"/>
    <col min="15878" max="15878" width="2.375" style="1" customWidth="1"/>
    <col min="15879" max="15879" width="23" style="1" bestFit="1" customWidth="1"/>
    <col min="15880" max="15880" width="0.375" style="1" customWidth="1"/>
    <col min="15881" max="15881" width="1.375" style="1" customWidth="1"/>
    <col min="15882" max="15882" width="2" style="1" customWidth="1"/>
    <col min="15883" max="16127" width="9.375" style="1"/>
    <col min="16128" max="16128" width="12.375" style="1" customWidth="1"/>
    <col min="16129" max="16129" width="31.125" style="1" customWidth="1"/>
    <col min="16130" max="16130" width="4" style="1" customWidth="1"/>
    <col min="16131" max="16131" width="10" style="1" customWidth="1"/>
    <col min="16132" max="16132" width="1.375" style="1" customWidth="1"/>
    <col min="16133" max="16133" width="23" style="1" bestFit="1" customWidth="1"/>
    <col min="16134" max="16134" width="2.375" style="1" customWidth="1"/>
    <col min="16135" max="16135" width="23" style="1" bestFit="1" customWidth="1"/>
    <col min="16136" max="16136" width="0.375" style="1" customWidth="1"/>
    <col min="16137" max="16137" width="1.375" style="1" customWidth="1"/>
    <col min="16138" max="16138" width="2" style="1" customWidth="1"/>
    <col min="16139" max="16384" width="9.375" style="1"/>
  </cols>
  <sheetData>
    <row r="1" spans="2:17" x14ac:dyDescent="0.2">
      <c r="B1" s="43" t="str">
        <f>'المركز المالي '!B1</f>
        <v>الشركة التعاونية للاستثمار العقاري</v>
      </c>
      <c r="C1" s="43"/>
      <c r="D1" s="43"/>
      <c r="E1" s="43"/>
      <c r="F1" s="43"/>
      <c r="G1" s="202"/>
      <c r="H1" s="43"/>
      <c r="I1" s="3"/>
    </row>
    <row r="2" spans="2:17" x14ac:dyDescent="0.2">
      <c r="B2" s="50" t="str">
        <f>'المركز المالي '!B2</f>
        <v>شركة شخص واحد - شركة ذات مسؤولية محدودة</v>
      </c>
      <c r="C2" s="43"/>
      <c r="D2" s="43"/>
      <c r="E2" s="43"/>
      <c r="F2" s="43"/>
      <c r="G2" s="202"/>
      <c r="H2" s="43"/>
      <c r="I2" s="3"/>
    </row>
    <row r="3" spans="2:17" x14ac:dyDescent="0.2">
      <c r="B3" s="294" t="s">
        <v>100</v>
      </c>
      <c r="C3" s="294"/>
      <c r="D3" s="294"/>
      <c r="E3" s="357"/>
      <c r="F3" s="357"/>
      <c r="G3" s="184"/>
      <c r="H3" s="294"/>
      <c r="I3" s="3"/>
    </row>
    <row r="4" spans="2:17" x14ac:dyDescent="0.2">
      <c r="B4" s="149" t="s">
        <v>1296</v>
      </c>
      <c r="C4" s="294"/>
      <c r="D4" s="294"/>
      <c r="E4" s="357"/>
      <c r="F4" s="357"/>
      <c r="G4" s="184"/>
      <c r="H4" s="294"/>
      <c r="I4" s="3"/>
    </row>
    <row r="5" spans="2:17" x14ac:dyDescent="0.2">
      <c r="B5" s="18" t="s">
        <v>30</v>
      </c>
      <c r="C5" s="36"/>
      <c r="D5" s="36"/>
      <c r="E5" s="36"/>
      <c r="F5" s="36"/>
      <c r="G5" s="203"/>
      <c r="H5" s="36"/>
      <c r="I5" s="3"/>
      <c r="J5" s="9"/>
    </row>
    <row r="6" spans="2:17" x14ac:dyDescent="0.2">
      <c r="B6" s="294"/>
      <c r="C6" s="294"/>
      <c r="D6" s="294"/>
      <c r="E6" s="357"/>
      <c r="F6" s="357"/>
      <c r="G6" s="184"/>
      <c r="H6" s="294"/>
      <c r="I6" s="3"/>
      <c r="J6" s="9"/>
    </row>
    <row r="7" spans="2:17" x14ac:dyDescent="0.2">
      <c r="B7" s="3"/>
      <c r="C7" s="3"/>
      <c r="D7" s="3"/>
      <c r="E7" s="3"/>
      <c r="F7" s="3"/>
      <c r="G7" s="134"/>
      <c r="H7" s="38"/>
      <c r="I7" s="3"/>
      <c r="J7" s="9"/>
    </row>
    <row r="8" spans="2:17" ht="32.450000000000003" customHeight="1" x14ac:dyDescent="0.2">
      <c r="B8" s="3"/>
      <c r="C8" s="42" t="s">
        <v>2</v>
      </c>
      <c r="E8" s="125" t="s">
        <v>1293</v>
      </c>
      <c r="G8" s="125" t="str">
        <f>'المركز المالي '!G7</f>
        <v>31 ديسمبر 2023م</v>
      </c>
      <c r="H8" s="41"/>
    </row>
    <row r="9" spans="2:17" ht="32.450000000000003" customHeight="1" x14ac:dyDescent="0.2">
      <c r="B9" s="1" t="s">
        <v>101</v>
      </c>
      <c r="C9" s="115">
        <v>15</v>
      </c>
      <c r="D9" s="2"/>
      <c r="E9" s="126">
        <f>'13-14-15'!F29</f>
        <v>42617355</v>
      </c>
      <c r="F9" s="2"/>
      <c r="G9" s="126">
        <f>'13-14-15'!H29</f>
        <v>37548304</v>
      </c>
      <c r="H9" s="79"/>
      <c r="Q9" s="1">
        <f>G9/2</f>
        <v>18774152</v>
      </c>
    </row>
    <row r="10" spans="2:17" ht="32.450000000000003" customHeight="1" x14ac:dyDescent="0.2">
      <c r="B10" s="1" t="s">
        <v>102</v>
      </c>
      <c r="C10" s="115">
        <v>16</v>
      </c>
      <c r="D10" s="25"/>
      <c r="E10" s="126">
        <f>-'16-17-18'!C12</f>
        <v>-14373734</v>
      </c>
      <c r="F10" s="25"/>
      <c r="G10" s="126">
        <f>-'16-17-18'!E12</f>
        <v>-15900631</v>
      </c>
      <c r="H10" s="79"/>
    </row>
    <row r="11" spans="2:17" ht="32.450000000000003" customHeight="1" x14ac:dyDescent="0.2">
      <c r="B11" s="15" t="s">
        <v>20</v>
      </c>
      <c r="C11" s="114"/>
      <c r="D11" s="25"/>
      <c r="E11" s="127">
        <f>SUM(E9:E10)</f>
        <v>28243621</v>
      </c>
      <c r="F11" s="25"/>
      <c r="G11" s="127">
        <f>SUM(G9:G10)</f>
        <v>21647673</v>
      </c>
      <c r="H11" s="82"/>
    </row>
    <row r="12" spans="2:17" ht="32.450000000000003" customHeight="1" x14ac:dyDescent="0.2">
      <c r="B12" s="1" t="s">
        <v>21</v>
      </c>
      <c r="C12" s="69">
        <v>17</v>
      </c>
      <c r="D12" s="25"/>
      <c r="E12" s="126">
        <f>-'16-17-18'!C26</f>
        <v>-2316208</v>
      </c>
      <c r="F12" s="25"/>
      <c r="G12" s="126">
        <f>-'16-17-18'!E26</f>
        <v>-2267272</v>
      </c>
      <c r="H12" s="75"/>
    </row>
    <row r="13" spans="2:17" ht="32.450000000000003" customHeight="1" x14ac:dyDescent="0.2">
      <c r="B13" s="15" t="s">
        <v>60</v>
      </c>
      <c r="C13" s="114"/>
      <c r="D13" s="25"/>
      <c r="E13" s="93">
        <f>SUM(E11:E12)</f>
        <v>25927413</v>
      </c>
      <c r="F13" s="25"/>
      <c r="G13" s="93">
        <f>SUM(G11:G12)</f>
        <v>19380401</v>
      </c>
      <c r="H13" s="75"/>
      <c r="L13" s="75"/>
    </row>
    <row r="14" spans="2:17" ht="32.450000000000003" customHeight="1" thickBot="1" x14ac:dyDescent="0.25">
      <c r="B14" s="1" t="s">
        <v>1280</v>
      </c>
      <c r="C14" s="69">
        <v>18</v>
      </c>
      <c r="D14" s="25"/>
      <c r="E14" s="126">
        <f>'16-17-18'!C32</f>
        <v>3391790</v>
      </c>
      <c r="F14" s="25"/>
      <c r="G14" s="126">
        <f>'16-17-18'!E32</f>
        <v>4511646</v>
      </c>
      <c r="H14" s="75"/>
      <c r="L14" s="75"/>
    </row>
    <row r="15" spans="2:17" ht="32.450000000000003" customHeight="1" thickBot="1" x14ac:dyDescent="0.25">
      <c r="B15" s="15" t="s">
        <v>53</v>
      </c>
      <c r="C15" s="69"/>
      <c r="D15" s="29"/>
      <c r="E15" s="91">
        <f>SUM(E13:E14)</f>
        <v>29319203</v>
      </c>
      <c r="F15" s="29"/>
      <c r="G15" s="91">
        <f>SUM(G13:G14)</f>
        <v>23892047</v>
      </c>
      <c r="H15" s="77"/>
      <c r="L15" s="119"/>
      <c r="M15" s="273"/>
      <c r="O15" s="119"/>
      <c r="P15" s="318"/>
    </row>
    <row r="16" spans="2:17" ht="32.450000000000003" customHeight="1" x14ac:dyDescent="0.2">
      <c r="B16" s="15" t="s">
        <v>1149</v>
      </c>
      <c r="C16" s="69">
        <v>11</v>
      </c>
      <c r="D16" s="29"/>
      <c r="E16" s="126">
        <f>-'11-12'!D19</f>
        <v>-1631247</v>
      </c>
      <c r="F16" s="29"/>
      <c r="G16" s="126">
        <f>-'11-12'!F21</f>
        <v>-1477278</v>
      </c>
      <c r="H16" s="77"/>
      <c r="L16" s="119"/>
    </row>
    <row r="17" spans="2:12" s="15" customFormat="1" ht="32.450000000000003" customHeight="1" x14ac:dyDescent="0.2">
      <c r="B17" s="15" t="s">
        <v>54</v>
      </c>
      <c r="C17" s="69"/>
      <c r="D17" s="31"/>
      <c r="E17" s="141">
        <f>SUM(E15:E16)</f>
        <v>27687956</v>
      </c>
      <c r="F17" s="31"/>
      <c r="G17" s="141">
        <f>SUM(G15:G16)</f>
        <v>22414769</v>
      </c>
      <c r="H17" s="82"/>
    </row>
    <row r="18" spans="2:12" s="15" customFormat="1" ht="32.450000000000003" customHeight="1" x14ac:dyDescent="0.2">
      <c r="B18" s="1" t="s">
        <v>22</v>
      </c>
      <c r="D18" s="32"/>
      <c r="E18" s="128">
        <v>0</v>
      </c>
      <c r="F18" s="32"/>
      <c r="G18" s="128">
        <v>0</v>
      </c>
      <c r="H18" s="82"/>
      <c r="I18" s="34"/>
      <c r="J18" s="33"/>
    </row>
    <row r="19" spans="2:12" s="15" customFormat="1" ht="32.450000000000003" customHeight="1" thickBot="1" x14ac:dyDescent="0.25">
      <c r="B19" s="15" t="s">
        <v>50</v>
      </c>
      <c r="D19" s="32"/>
      <c r="E19" s="85">
        <f>SUM(E17:E18)</f>
        <v>27687956</v>
      </c>
      <c r="F19" s="32"/>
      <c r="G19" s="85">
        <f>SUM(G17:G18)</f>
        <v>22414769</v>
      </c>
      <c r="H19" s="76"/>
      <c r="I19" s="28"/>
      <c r="J19" s="33"/>
      <c r="L19" s="175"/>
    </row>
    <row r="20" spans="2:12" s="15" customFormat="1" ht="21" thickTop="1" x14ac:dyDescent="0.2">
      <c r="D20" s="32"/>
      <c r="E20" s="32"/>
      <c r="F20" s="32"/>
      <c r="G20" s="185"/>
      <c r="H20" s="19"/>
      <c r="I20" s="28"/>
      <c r="J20" s="33"/>
      <c r="L20" s="175"/>
    </row>
    <row r="21" spans="2:12" s="15" customFormat="1" x14ac:dyDescent="0.2">
      <c r="D21" s="32"/>
      <c r="E21" s="32"/>
      <c r="F21" s="32"/>
      <c r="G21" s="185"/>
      <c r="H21" s="19"/>
      <c r="I21" s="28"/>
      <c r="J21" s="33"/>
      <c r="L21" s="176"/>
    </row>
    <row r="22" spans="2:12" s="15" customFormat="1" x14ac:dyDescent="0.2">
      <c r="D22" s="32"/>
      <c r="E22" s="32"/>
      <c r="F22" s="32"/>
      <c r="G22" s="185"/>
      <c r="H22" s="19"/>
      <c r="I22" s="28"/>
      <c r="J22" s="33"/>
    </row>
    <row r="23" spans="2:12" s="15" customFormat="1" x14ac:dyDescent="0.2">
      <c r="D23" s="32"/>
      <c r="E23" s="32"/>
      <c r="F23" s="32"/>
      <c r="G23" s="185"/>
      <c r="H23" s="19"/>
      <c r="I23" s="28"/>
      <c r="J23" s="33"/>
    </row>
    <row r="24" spans="2:12" s="15" customFormat="1" ht="8.25" customHeight="1" x14ac:dyDescent="0.2">
      <c r="D24" s="32"/>
      <c r="E24" s="32"/>
      <c r="F24" s="32"/>
      <c r="G24" s="185"/>
      <c r="H24" s="19"/>
      <c r="I24" s="28"/>
      <c r="J24" s="33"/>
    </row>
    <row r="25" spans="2:12" s="15" customFormat="1" x14ac:dyDescent="0.2">
      <c r="D25" s="32"/>
      <c r="E25" s="32"/>
      <c r="F25" s="32"/>
      <c r="G25" s="185"/>
      <c r="H25" s="19"/>
      <c r="I25" s="28"/>
      <c r="J25" s="33"/>
    </row>
    <row r="28" spans="2:12" x14ac:dyDescent="0.2">
      <c r="B28" s="401" t="s">
        <v>470</v>
      </c>
      <c r="C28" s="401"/>
      <c r="D28" s="401"/>
      <c r="E28" s="401"/>
      <c r="F28" s="401"/>
      <c r="G28" s="401"/>
      <c r="H28" s="401"/>
    </row>
    <row r="29" spans="2:12" x14ac:dyDescent="0.2">
      <c r="B29" s="400">
        <v>5</v>
      </c>
      <c r="C29" s="400"/>
      <c r="D29" s="400"/>
      <c r="E29" s="400"/>
      <c r="F29" s="400"/>
      <c r="G29" s="400"/>
      <c r="H29" s="400"/>
    </row>
    <row r="30" spans="2:12" x14ac:dyDescent="0.2">
      <c r="B30" s="402"/>
      <c r="C30" s="402"/>
      <c r="D30" s="402"/>
      <c r="E30" s="402"/>
      <c r="F30" s="402"/>
      <c r="G30" s="402"/>
      <c r="H30" s="402"/>
    </row>
  </sheetData>
  <customSheetViews>
    <customSheetView guid="{C4C54333-0C8B-484B-8210-F3D7E510C081}" scale="145" showPageBreaks="1" showGridLines="0" hiddenColumns="1" view="pageBreakPreview" topLeftCell="B13">
      <selection activeCell="C11" sqref="C11"/>
      <pageMargins left="0.28999999999999998" right="0.17" top="0.53" bottom="0" header="0" footer="0"/>
      <printOptions horizontalCentered="1"/>
      <pageSetup paperSize="9" firstPageNumber="5" orientation="portrait" useFirstPageNumber="1" r:id="rId1"/>
      <headerFooter alignWithMargins="0"/>
    </customSheetView>
  </customSheetViews>
  <mergeCells count="2">
    <mergeCell ref="B28:H28"/>
    <mergeCell ref="B29:H30"/>
  </mergeCells>
  <printOptions horizontalCentered="1"/>
  <pageMargins left="0.86614173228346458" right="0.66" top="0.62992125984251968" bottom="0" header="0" footer="0"/>
  <pageSetup paperSize="9" firstPageNumber="5" orientation="portrait" useFirstPageNumber="1" r:id="rId2"/>
  <headerFooter alignWithMargins="0"/>
  <ignoredErrors>
    <ignoredError sqref="G12 G14 G16" formula="1"/>
  </ignoredError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J26"/>
  <sheetViews>
    <sheetView rightToLeft="1" topLeftCell="B1" zoomScale="90" zoomScaleNormal="90" zoomScaleSheetLayoutView="120" zoomScalePageLayoutView="85" workbookViewId="0">
      <selection activeCell="B22" sqref="B22"/>
    </sheetView>
  </sheetViews>
  <sheetFormatPr defaultColWidth="9.375" defaultRowHeight="27" customHeight="1" x14ac:dyDescent="0.2"/>
  <cols>
    <col min="1" max="1" width="1.375" style="1" hidden="1" customWidth="1"/>
    <col min="2" max="2" width="26.875" style="1" customWidth="1"/>
    <col min="3" max="3" width="16.375" style="1" customWidth="1"/>
    <col min="4" max="4" width="2.375" style="1" customWidth="1"/>
    <col min="5" max="5" width="15.125" style="1" customWidth="1"/>
    <col min="6" max="6" width="2.375" style="1" customWidth="1"/>
    <col min="7" max="7" width="15.125" style="1" customWidth="1"/>
    <col min="8" max="8" width="2.375" style="1" customWidth="1"/>
    <col min="9" max="9" width="16.375" style="1" customWidth="1"/>
    <col min="10" max="10" width="1.375" style="1" customWidth="1"/>
    <col min="11" max="11" width="9.375" style="1"/>
    <col min="12" max="12" width="13.375" style="1" bestFit="1" customWidth="1"/>
    <col min="13" max="255" width="9.375" style="1"/>
    <col min="256" max="256" width="12.375" style="1" customWidth="1"/>
    <col min="257" max="257" width="38" style="1" customWidth="1"/>
    <col min="258" max="258" width="2.375" style="1" customWidth="1"/>
    <col min="259" max="259" width="21.375" style="1" bestFit="1" customWidth="1"/>
    <col min="260" max="260" width="3.375" style="1" customWidth="1"/>
    <col min="261" max="261" width="21.375" style="1" bestFit="1" customWidth="1"/>
    <col min="262" max="262" width="3.375" style="1" customWidth="1"/>
    <col min="263" max="263" width="23" style="1" bestFit="1" customWidth="1"/>
    <col min="264" max="264" width="3.375" style="1" customWidth="1"/>
    <col min="265" max="265" width="23" style="1" bestFit="1" customWidth="1"/>
    <col min="266" max="266" width="1.375" style="1" customWidth="1"/>
    <col min="267" max="267" width="9.375" style="1"/>
    <col min="268" max="268" width="13.375" style="1" bestFit="1" customWidth="1"/>
    <col min="269" max="511" width="9.375" style="1"/>
    <col min="512" max="512" width="12.375" style="1" customWidth="1"/>
    <col min="513" max="513" width="38" style="1" customWidth="1"/>
    <col min="514" max="514" width="2.375" style="1" customWidth="1"/>
    <col min="515" max="515" width="21.375" style="1" bestFit="1" customWidth="1"/>
    <col min="516" max="516" width="3.375" style="1" customWidth="1"/>
    <col min="517" max="517" width="21.375" style="1" bestFit="1" customWidth="1"/>
    <col min="518" max="518" width="3.375" style="1" customWidth="1"/>
    <col min="519" max="519" width="23" style="1" bestFit="1" customWidth="1"/>
    <col min="520" max="520" width="3.375" style="1" customWidth="1"/>
    <col min="521" max="521" width="23" style="1" bestFit="1" customWidth="1"/>
    <col min="522" max="522" width="1.375" style="1" customWidth="1"/>
    <col min="523" max="523" width="9.375" style="1"/>
    <col min="524" max="524" width="13.375" style="1" bestFit="1" customWidth="1"/>
    <col min="525" max="767" width="9.375" style="1"/>
    <col min="768" max="768" width="12.375" style="1" customWidth="1"/>
    <col min="769" max="769" width="38" style="1" customWidth="1"/>
    <col min="770" max="770" width="2.375" style="1" customWidth="1"/>
    <col min="771" max="771" width="21.375" style="1" bestFit="1" customWidth="1"/>
    <col min="772" max="772" width="3.375" style="1" customWidth="1"/>
    <col min="773" max="773" width="21.375" style="1" bestFit="1" customWidth="1"/>
    <col min="774" max="774" width="3.375" style="1" customWidth="1"/>
    <col min="775" max="775" width="23" style="1" bestFit="1" customWidth="1"/>
    <col min="776" max="776" width="3.375" style="1" customWidth="1"/>
    <col min="777" max="777" width="23" style="1" bestFit="1" customWidth="1"/>
    <col min="778" max="778" width="1.375" style="1" customWidth="1"/>
    <col min="779" max="779" width="9.375" style="1"/>
    <col min="780" max="780" width="13.375" style="1" bestFit="1" customWidth="1"/>
    <col min="781" max="1023" width="9.375" style="1"/>
    <col min="1024" max="1024" width="12.375" style="1" customWidth="1"/>
    <col min="1025" max="1025" width="38" style="1" customWidth="1"/>
    <col min="1026" max="1026" width="2.375" style="1" customWidth="1"/>
    <col min="1027" max="1027" width="21.375" style="1" bestFit="1" customWidth="1"/>
    <col min="1028" max="1028" width="3.375" style="1" customWidth="1"/>
    <col min="1029" max="1029" width="21.375" style="1" bestFit="1" customWidth="1"/>
    <col min="1030" max="1030" width="3.375" style="1" customWidth="1"/>
    <col min="1031" max="1031" width="23" style="1" bestFit="1" customWidth="1"/>
    <col min="1032" max="1032" width="3.375" style="1" customWidth="1"/>
    <col min="1033" max="1033" width="23" style="1" bestFit="1" customWidth="1"/>
    <col min="1034" max="1034" width="1.375" style="1" customWidth="1"/>
    <col min="1035" max="1035" width="9.375" style="1"/>
    <col min="1036" max="1036" width="13.375" style="1" bestFit="1" customWidth="1"/>
    <col min="1037" max="1279" width="9.375" style="1"/>
    <col min="1280" max="1280" width="12.375" style="1" customWidth="1"/>
    <col min="1281" max="1281" width="38" style="1" customWidth="1"/>
    <col min="1282" max="1282" width="2.375" style="1" customWidth="1"/>
    <col min="1283" max="1283" width="21.375" style="1" bestFit="1" customWidth="1"/>
    <col min="1284" max="1284" width="3.375" style="1" customWidth="1"/>
    <col min="1285" max="1285" width="21.375" style="1" bestFit="1" customWidth="1"/>
    <col min="1286" max="1286" width="3.375" style="1" customWidth="1"/>
    <col min="1287" max="1287" width="23" style="1" bestFit="1" customWidth="1"/>
    <col min="1288" max="1288" width="3.375" style="1" customWidth="1"/>
    <col min="1289" max="1289" width="23" style="1" bestFit="1" customWidth="1"/>
    <col min="1290" max="1290" width="1.375" style="1" customWidth="1"/>
    <col min="1291" max="1291" width="9.375" style="1"/>
    <col min="1292" max="1292" width="13.375" style="1" bestFit="1" customWidth="1"/>
    <col min="1293" max="1535" width="9.375" style="1"/>
    <col min="1536" max="1536" width="12.375" style="1" customWidth="1"/>
    <col min="1537" max="1537" width="38" style="1" customWidth="1"/>
    <col min="1538" max="1538" width="2.375" style="1" customWidth="1"/>
    <col min="1539" max="1539" width="21.375" style="1" bestFit="1" customWidth="1"/>
    <col min="1540" max="1540" width="3.375" style="1" customWidth="1"/>
    <col min="1541" max="1541" width="21.375" style="1" bestFit="1" customWidth="1"/>
    <col min="1542" max="1542" width="3.375" style="1" customWidth="1"/>
    <col min="1543" max="1543" width="23" style="1" bestFit="1" customWidth="1"/>
    <col min="1544" max="1544" width="3.375" style="1" customWidth="1"/>
    <col min="1545" max="1545" width="23" style="1" bestFit="1" customWidth="1"/>
    <col min="1546" max="1546" width="1.375" style="1" customWidth="1"/>
    <col min="1547" max="1547" width="9.375" style="1"/>
    <col min="1548" max="1548" width="13.375" style="1" bestFit="1" customWidth="1"/>
    <col min="1549" max="1791" width="9.375" style="1"/>
    <col min="1792" max="1792" width="12.375" style="1" customWidth="1"/>
    <col min="1793" max="1793" width="38" style="1" customWidth="1"/>
    <col min="1794" max="1794" width="2.375" style="1" customWidth="1"/>
    <col min="1795" max="1795" width="21.375" style="1" bestFit="1" customWidth="1"/>
    <col min="1796" max="1796" width="3.375" style="1" customWidth="1"/>
    <col min="1797" max="1797" width="21.375" style="1" bestFit="1" customWidth="1"/>
    <col min="1798" max="1798" width="3.375" style="1" customWidth="1"/>
    <col min="1799" max="1799" width="23" style="1" bestFit="1" customWidth="1"/>
    <col min="1800" max="1800" width="3.375" style="1" customWidth="1"/>
    <col min="1801" max="1801" width="23" style="1" bestFit="1" customWidth="1"/>
    <col min="1802" max="1802" width="1.375" style="1" customWidth="1"/>
    <col min="1803" max="1803" width="9.375" style="1"/>
    <col min="1804" max="1804" width="13.375" style="1" bestFit="1" customWidth="1"/>
    <col min="1805" max="2047" width="9.375" style="1"/>
    <col min="2048" max="2048" width="12.375" style="1" customWidth="1"/>
    <col min="2049" max="2049" width="38" style="1" customWidth="1"/>
    <col min="2050" max="2050" width="2.375" style="1" customWidth="1"/>
    <col min="2051" max="2051" width="21.375" style="1" bestFit="1" customWidth="1"/>
    <col min="2052" max="2052" width="3.375" style="1" customWidth="1"/>
    <col min="2053" max="2053" width="21.375" style="1" bestFit="1" customWidth="1"/>
    <col min="2054" max="2054" width="3.375" style="1" customWidth="1"/>
    <col min="2055" max="2055" width="23" style="1" bestFit="1" customWidth="1"/>
    <col min="2056" max="2056" width="3.375" style="1" customWidth="1"/>
    <col min="2057" max="2057" width="23" style="1" bestFit="1" customWidth="1"/>
    <col min="2058" max="2058" width="1.375" style="1" customWidth="1"/>
    <col min="2059" max="2059" width="9.375" style="1"/>
    <col min="2060" max="2060" width="13.375" style="1" bestFit="1" customWidth="1"/>
    <col min="2061" max="2303" width="9.375" style="1"/>
    <col min="2304" max="2304" width="12.375" style="1" customWidth="1"/>
    <col min="2305" max="2305" width="38" style="1" customWidth="1"/>
    <col min="2306" max="2306" width="2.375" style="1" customWidth="1"/>
    <col min="2307" max="2307" width="21.375" style="1" bestFit="1" customWidth="1"/>
    <col min="2308" max="2308" width="3.375" style="1" customWidth="1"/>
    <col min="2309" max="2309" width="21.375" style="1" bestFit="1" customWidth="1"/>
    <col min="2310" max="2310" width="3.375" style="1" customWidth="1"/>
    <col min="2311" max="2311" width="23" style="1" bestFit="1" customWidth="1"/>
    <col min="2312" max="2312" width="3.375" style="1" customWidth="1"/>
    <col min="2313" max="2313" width="23" style="1" bestFit="1" customWidth="1"/>
    <col min="2314" max="2314" width="1.375" style="1" customWidth="1"/>
    <col min="2315" max="2315" width="9.375" style="1"/>
    <col min="2316" max="2316" width="13.375" style="1" bestFit="1" customWidth="1"/>
    <col min="2317" max="2559" width="9.375" style="1"/>
    <col min="2560" max="2560" width="12.375" style="1" customWidth="1"/>
    <col min="2561" max="2561" width="38" style="1" customWidth="1"/>
    <col min="2562" max="2562" width="2.375" style="1" customWidth="1"/>
    <col min="2563" max="2563" width="21.375" style="1" bestFit="1" customWidth="1"/>
    <col min="2564" max="2564" width="3.375" style="1" customWidth="1"/>
    <col min="2565" max="2565" width="21.375" style="1" bestFit="1" customWidth="1"/>
    <col min="2566" max="2566" width="3.375" style="1" customWidth="1"/>
    <col min="2567" max="2567" width="23" style="1" bestFit="1" customWidth="1"/>
    <col min="2568" max="2568" width="3.375" style="1" customWidth="1"/>
    <col min="2569" max="2569" width="23" style="1" bestFit="1" customWidth="1"/>
    <col min="2570" max="2570" width="1.375" style="1" customWidth="1"/>
    <col min="2571" max="2571" width="9.375" style="1"/>
    <col min="2572" max="2572" width="13.375" style="1" bestFit="1" customWidth="1"/>
    <col min="2573" max="2815" width="9.375" style="1"/>
    <col min="2816" max="2816" width="12.375" style="1" customWidth="1"/>
    <col min="2817" max="2817" width="38" style="1" customWidth="1"/>
    <col min="2818" max="2818" width="2.375" style="1" customWidth="1"/>
    <col min="2819" max="2819" width="21.375" style="1" bestFit="1" customWidth="1"/>
    <col min="2820" max="2820" width="3.375" style="1" customWidth="1"/>
    <col min="2821" max="2821" width="21.375" style="1" bestFit="1" customWidth="1"/>
    <col min="2822" max="2822" width="3.375" style="1" customWidth="1"/>
    <col min="2823" max="2823" width="23" style="1" bestFit="1" customWidth="1"/>
    <col min="2824" max="2824" width="3.375" style="1" customWidth="1"/>
    <col min="2825" max="2825" width="23" style="1" bestFit="1" customWidth="1"/>
    <col min="2826" max="2826" width="1.375" style="1" customWidth="1"/>
    <col min="2827" max="2827" width="9.375" style="1"/>
    <col min="2828" max="2828" width="13.375" style="1" bestFit="1" customWidth="1"/>
    <col min="2829" max="3071" width="9.375" style="1"/>
    <col min="3072" max="3072" width="12.375" style="1" customWidth="1"/>
    <col min="3073" max="3073" width="38" style="1" customWidth="1"/>
    <col min="3074" max="3074" width="2.375" style="1" customWidth="1"/>
    <col min="3075" max="3075" width="21.375" style="1" bestFit="1" customWidth="1"/>
    <col min="3076" max="3076" width="3.375" style="1" customWidth="1"/>
    <col min="3077" max="3077" width="21.375" style="1" bestFit="1" customWidth="1"/>
    <col min="3078" max="3078" width="3.375" style="1" customWidth="1"/>
    <col min="3079" max="3079" width="23" style="1" bestFit="1" customWidth="1"/>
    <col min="3080" max="3080" width="3.375" style="1" customWidth="1"/>
    <col min="3081" max="3081" width="23" style="1" bestFit="1" customWidth="1"/>
    <col min="3082" max="3082" width="1.375" style="1" customWidth="1"/>
    <col min="3083" max="3083" width="9.375" style="1"/>
    <col min="3084" max="3084" width="13.375" style="1" bestFit="1" customWidth="1"/>
    <col min="3085" max="3327" width="9.375" style="1"/>
    <col min="3328" max="3328" width="12.375" style="1" customWidth="1"/>
    <col min="3329" max="3329" width="38" style="1" customWidth="1"/>
    <col min="3330" max="3330" width="2.375" style="1" customWidth="1"/>
    <col min="3331" max="3331" width="21.375" style="1" bestFit="1" customWidth="1"/>
    <col min="3332" max="3332" width="3.375" style="1" customWidth="1"/>
    <col min="3333" max="3333" width="21.375" style="1" bestFit="1" customWidth="1"/>
    <col min="3334" max="3334" width="3.375" style="1" customWidth="1"/>
    <col min="3335" max="3335" width="23" style="1" bestFit="1" customWidth="1"/>
    <col min="3336" max="3336" width="3.375" style="1" customWidth="1"/>
    <col min="3337" max="3337" width="23" style="1" bestFit="1" customWidth="1"/>
    <col min="3338" max="3338" width="1.375" style="1" customWidth="1"/>
    <col min="3339" max="3339" width="9.375" style="1"/>
    <col min="3340" max="3340" width="13.375" style="1" bestFit="1" customWidth="1"/>
    <col min="3341" max="3583" width="9.375" style="1"/>
    <col min="3584" max="3584" width="12.375" style="1" customWidth="1"/>
    <col min="3585" max="3585" width="38" style="1" customWidth="1"/>
    <col min="3586" max="3586" width="2.375" style="1" customWidth="1"/>
    <col min="3587" max="3587" width="21.375" style="1" bestFit="1" customWidth="1"/>
    <col min="3588" max="3588" width="3.375" style="1" customWidth="1"/>
    <col min="3589" max="3589" width="21.375" style="1" bestFit="1" customWidth="1"/>
    <col min="3590" max="3590" width="3.375" style="1" customWidth="1"/>
    <col min="3591" max="3591" width="23" style="1" bestFit="1" customWidth="1"/>
    <col min="3592" max="3592" width="3.375" style="1" customWidth="1"/>
    <col min="3593" max="3593" width="23" style="1" bestFit="1" customWidth="1"/>
    <col min="3594" max="3594" width="1.375" style="1" customWidth="1"/>
    <col min="3595" max="3595" width="9.375" style="1"/>
    <col min="3596" max="3596" width="13.375" style="1" bestFit="1" customWidth="1"/>
    <col min="3597" max="3839" width="9.375" style="1"/>
    <col min="3840" max="3840" width="12.375" style="1" customWidth="1"/>
    <col min="3841" max="3841" width="38" style="1" customWidth="1"/>
    <col min="3842" max="3842" width="2.375" style="1" customWidth="1"/>
    <col min="3843" max="3843" width="21.375" style="1" bestFit="1" customWidth="1"/>
    <col min="3844" max="3844" width="3.375" style="1" customWidth="1"/>
    <col min="3845" max="3845" width="21.375" style="1" bestFit="1" customWidth="1"/>
    <col min="3846" max="3846" width="3.375" style="1" customWidth="1"/>
    <col min="3847" max="3847" width="23" style="1" bestFit="1" customWidth="1"/>
    <col min="3848" max="3848" width="3.375" style="1" customWidth="1"/>
    <col min="3849" max="3849" width="23" style="1" bestFit="1" customWidth="1"/>
    <col min="3850" max="3850" width="1.375" style="1" customWidth="1"/>
    <col min="3851" max="3851" width="9.375" style="1"/>
    <col min="3852" max="3852" width="13.375" style="1" bestFit="1" customWidth="1"/>
    <col min="3853" max="4095" width="9.375" style="1"/>
    <col min="4096" max="4096" width="12.375" style="1" customWidth="1"/>
    <col min="4097" max="4097" width="38" style="1" customWidth="1"/>
    <col min="4098" max="4098" width="2.375" style="1" customWidth="1"/>
    <col min="4099" max="4099" width="21.375" style="1" bestFit="1" customWidth="1"/>
    <col min="4100" max="4100" width="3.375" style="1" customWidth="1"/>
    <col min="4101" max="4101" width="21.375" style="1" bestFit="1" customWidth="1"/>
    <col min="4102" max="4102" width="3.375" style="1" customWidth="1"/>
    <col min="4103" max="4103" width="23" style="1" bestFit="1" customWidth="1"/>
    <col min="4104" max="4104" width="3.375" style="1" customWidth="1"/>
    <col min="4105" max="4105" width="23" style="1" bestFit="1" customWidth="1"/>
    <col min="4106" max="4106" width="1.375" style="1" customWidth="1"/>
    <col min="4107" max="4107" width="9.375" style="1"/>
    <col min="4108" max="4108" width="13.375" style="1" bestFit="1" customWidth="1"/>
    <col min="4109" max="4351" width="9.375" style="1"/>
    <col min="4352" max="4352" width="12.375" style="1" customWidth="1"/>
    <col min="4353" max="4353" width="38" style="1" customWidth="1"/>
    <col min="4354" max="4354" width="2.375" style="1" customWidth="1"/>
    <col min="4355" max="4355" width="21.375" style="1" bestFit="1" customWidth="1"/>
    <col min="4356" max="4356" width="3.375" style="1" customWidth="1"/>
    <col min="4357" max="4357" width="21.375" style="1" bestFit="1" customWidth="1"/>
    <col min="4358" max="4358" width="3.375" style="1" customWidth="1"/>
    <col min="4359" max="4359" width="23" style="1" bestFit="1" customWidth="1"/>
    <col min="4360" max="4360" width="3.375" style="1" customWidth="1"/>
    <col min="4361" max="4361" width="23" style="1" bestFit="1" customWidth="1"/>
    <col min="4362" max="4362" width="1.375" style="1" customWidth="1"/>
    <col min="4363" max="4363" width="9.375" style="1"/>
    <col min="4364" max="4364" width="13.375" style="1" bestFit="1" customWidth="1"/>
    <col min="4365" max="4607" width="9.375" style="1"/>
    <col min="4608" max="4608" width="12.375" style="1" customWidth="1"/>
    <col min="4609" max="4609" width="38" style="1" customWidth="1"/>
    <col min="4610" max="4610" width="2.375" style="1" customWidth="1"/>
    <col min="4611" max="4611" width="21.375" style="1" bestFit="1" customWidth="1"/>
    <col min="4612" max="4612" width="3.375" style="1" customWidth="1"/>
    <col min="4613" max="4613" width="21.375" style="1" bestFit="1" customWidth="1"/>
    <col min="4614" max="4614" width="3.375" style="1" customWidth="1"/>
    <col min="4615" max="4615" width="23" style="1" bestFit="1" customWidth="1"/>
    <col min="4616" max="4616" width="3.375" style="1" customWidth="1"/>
    <col min="4617" max="4617" width="23" style="1" bestFit="1" customWidth="1"/>
    <col min="4618" max="4618" width="1.375" style="1" customWidth="1"/>
    <col min="4619" max="4619" width="9.375" style="1"/>
    <col min="4620" max="4620" width="13.375" style="1" bestFit="1" customWidth="1"/>
    <col min="4621" max="4863" width="9.375" style="1"/>
    <col min="4864" max="4864" width="12.375" style="1" customWidth="1"/>
    <col min="4865" max="4865" width="38" style="1" customWidth="1"/>
    <col min="4866" max="4866" width="2.375" style="1" customWidth="1"/>
    <col min="4867" max="4867" width="21.375" style="1" bestFit="1" customWidth="1"/>
    <col min="4868" max="4868" width="3.375" style="1" customWidth="1"/>
    <col min="4869" max="4869" width="21.375" style="1" bestFit="1" customWidth="1"/>
    <col min="4870" max="4870" width="3.375" style="1" customWidth="1"/>
    <col min="4871" max="4871" width="23" style="1" bestFit="1" customWidth="1"/>
    <col min="4872" max="4872" width="3.375" style="1" customWidth="1"/>
    <col min="4873" max="4873" width="23" style="1" bestFit="1" customWidth="1"/>
    <col min="4874" max="4874" width="1.375" style="1" customWidth="1"/>
    <col min="4875" max="4875" width="9.375" style="1"/>
    <col min="4876" max="4876" width="13.375" style="1" bestFit="1" customWidth="1"/>
    <col min="4877" max="5119" width="9.375" style="1"/>
    <col min="5120" max="5120" width="12.375" style="1" customWidth="1"/>
    <col min="5121" max="5121" width="38" style="1" customWidth="1"/>
    <col min="5122" max="5122" width="2.375" style="1" customWidth="1"/>
    <col min="5123" max="5123" width="21.375" style="1" bestFit="1" customWidth="1"/>
    <col min="5124" max="5124" width="3.375" style="1" customWidth="1"/>
    <col min="5125" max="5125" width="21.375" style="1" bestFit="1" customWidth="1"/>
    <col min="5126" max="5126" width="3.375" style="1" customWidth="1"/>
    <col min="5127" max="5127" width="23" style="1" bestFit="1" customWidth="1"/>
    <col min="5128" max="5128" width="3.375" style="1" customWidth="1"/>
    <col min="5129" max="5129" width="23" style="1" bestFit="1" customWidth="1"/>
    <col min="5130" max="5130" width="1.375" style="1" customWidth="1"/>
    <col min="5131" max="5131" width="9.375" style="1"/>
    <col min="5132" max="5132" width="13.375" style="1" bestFit="1" customWidth="1"/>
    <col min="5133" max="5375" width="9.375" style="1"/>
    <col min="5376" max="5376" width="12.375" style="1" customWidth="1"/>
    <col min="5377" max="5377" width="38" style="1" customWidth="1"/>
    <col min="5378" max="5378" width="2.375" style="1" customWidth="1"/>
    <col min="5379" max="5379" width="21.375" style="1" bestFit="1" customWidth="1"/>
    <col min="5380" max="5380" width="3.375" style="1" customWidth="1"/>
    <col min="5381" max="5381" width="21.375" style="1" bestFit="1" customWidth="1"/>
    <col min="5382" max="5382" width="3.375" style="1" customWidth="1"/>
    <col min="5383" max="5383" width="23" style="1" bestFit="1" customWidth="1"/>
    <col min="5384" max="5384" width="3.375" style="1" customWidth="1"/>
    <col min="5385" max="5385" width="23" style="1" bestFit="1" customWidth="1"/>
    <col min="5386" max="5386" width="1.375" style="1" customWidth="1"/>
    <col min="5387" max="5387" width="9.375" style="1"/>
    <col min="5388" max="5388" width="13.375" style="1" bestFit="1" customWidth="1"/>
    <col min="5389" max="5631" width="9.375" style="1"/>
    <col min="5632" max="5632" width="12.375" style="1" customWidth="1"/>
    <col min="5633" max="5633" width="38" style="1" customWidth="1"/>
    <col min="5634" max="5634" width="2.375" style="1" customWidth="1"/>
    <col min="5635" max="5635" width="21.375" style="1" bestFit="1" customWidth="1"/>
    <col min="5636" max="5636" width="3.375" style="1" customWidth="1"/>
    <col min="5637" max="5637" width="21.375" style="1" bestFit="1" customWidth="1"/>
    <col min="5638" max="5638" width="3.375" style="1" customWidth="1"/>
    <col min="5639" max="5639" width="23" style="1" bestFit="1" customWidth="1"/>
    <col min="5640" max="5640" width="3.375" style="1" customWidth="1"/>
    <col min="5641" max="5641" width="23" style="1" bestFit="1" customWidth="1"/>
    <col min="5642" max="5642" width="1.375" style="1" customWidth="1"/>
    <col min="5643" max="5643" width="9.375" style="1"/>
    <col min="5644" max="5644" width="13.375" style="1" bestFit="1" customWidth="1"/>
    <col min="5645" max="5887" width="9.375" style="1"/>
    <col min="5888" max="5888" width="12.375" style="1" customWidth="1"/>
    <col min="5889" max="5889" width="38" style="1" customWidth="1"/>
    <col min="5890" max="5890" width="2.375" style="1" customWidth="1"/>
    <col min="5891" max="5891" width="21.375" style="1" bestFit="1" customWidth="1"/>
    <col min="5892" max="5892" width="3.375" style="1" customWidth="1"/>
    <col min="5893" max="5893" width="21.375" style="1" bestFit="1" customWidth="1"/>
    <col min="5894" max="5894" width="3.375" style="1" customWidth="1"/>
    <col min="5895" max="5895" width="23" style="1" bestFit="1" customWidth="1"/>
    <col min="5896" max="5896" width="3.375" style="1" customWidth="1"/>
    <col min="5897" max="5897" width="23" style="1" bestFit="1" customWidth="1"/>
    <col min="5898" max="5898" width="1.375" style="1" customWidth="1"/>
    <col min="5899" max="5899" width="9.375" style="1"/>
    <col min="5900" max="5900" width="13.375" style="1" bestFit="1" customWidth="1"/>
    <col min="5901" max="6143" width="9.375" style="1"/>
    <col min="6144" max="6144" width="12.375" style="1" customWidth="1"/>
    <col min="6145" max="6145" width="38" style="1" customWidth="1"/>
    <col min="6146" max="6146" width="2.375" style="1" customWidth="1"/>
    <col min="6147" max="6147" width="21.375" style="1" bestFit="1" customWidth="1"/>
    <col min="6148" max="6148" width="3.375" style="1" customWidth="1"/>
    <col min="6149" max="6149" width="21.375" style="1" bestFit="1" customWidth="1"/>
    <col min="6150" max="6150" width="3.375" style="1" customWidth="1"/>
    <col min="6151" max="6151" width="23" style="1" bestFit="1" customWidth="1"/>
    <col min="6152" max="6152" width="3.375" style="1" customWidth="1"/>
    <col min="6153" max="6153" width="23" style="1" bestFit="1" customWidth="1"/>
    <col min="6154" max="6154" width="1.375" style="1" customWidth="1"/>
    <col min="6155" max="6155" width="9.375" style="1"/>
    <col min="6156" max="6156" width="13.375" style="1" bestFit="1" customWidth="1"/>
    <col min="6157" max="6399" width="9.375" style="1"/>
    <col min="6400" max="6400" width="12.375" style="1" customWidth="1"/>
    <col min="6401" max="6401" width="38" style="1" customWidth="1"/>
    <col min="6402" max="6402" width="2.375" style="1" customWidth="1"/>
    <col min="6403" max="6403" width="21.375" style="1" bestFit="1" customWidth="1"/>
    <col min="6404" max="6404" width="3.375" style="1" customWidth="1"/>
    <col min="6405" max="6405" width="21.375" style="1" bestFit="1" customWidth="1"/>
    <col min="6406" max="6406" width="3.375" style="1" customWidth="1"/>
    <col min="6407" max="6407" width="23" style="1" bestFit="1" customWidth="1"/>
    <col min="6408" max="6408" width="3.375" style="1" customWidth="1"/>
    <col min="6409" max="6409" width="23" style="1" bestFit="1" customWidth="1"/>
    <col min="6410" max="6410" width="1.375" style="1" customWidth="1"/>
    <col min="6411" max="6411" width="9.375" style="1"/>
    <col min="6412" max="6412" width="13.375" style="1" bestFit="1" customWidth="1"/>
    <col min="6413" max="6655" width="9.375" style="1"/>
    <col min="6656" max="6656" width="12.375" style="1" customWidth="1"/>
    <col min="6657" max="6657" width="38" style="1" customWidth="1"/>
    <col min="6658" max="6658" width="2.375" style="1" customWidth="1"/>
    <col min="6659" max="6659" width="21.375" style="1" bestFit="1" customWidth="1"/>
    <col min="6660" max="6660" width="3.375" style="1" customWidth="1"/>
    <col min="6661" max="6661" width="21.375" style="1" bestFit="1" customWidth="1"/>
    <col min="6662" max="6662" width="3.375" style="1" customWidth="1"/>
    <col min="6663" max="6663" width="23" style="1" bestFit="1" customWidth="1"/>
    <col min="6664" max="6664" width="3.375" style="1" customWidth="1"/>
    <col min="6665" max="6665" width="23" style="1" bestFit="1" customWidth="1"/>
    <col min="6666" max="6666" width="1.375" style="1" customWidth="1"/>
    <col min="6667" max="6667" width="9.375" style="1"/>
    <col min="6668" max="6668" width="13.375" style="1" bestFit="1" customWidth="1"/>
    <col min="6669" max="6911" width="9.375" style="1"/>
    <col min="6912" max="6912" width="12.375" style="1" customWidth="1"/>
    <col min="6913" max="6913" width="38" style="1" customWidth="1"/>
    <col min="6914" max="6914" width="2.375" style="1" customWidth="1"/>
    <col min="6915" max="6915" width="21.375" style="1" bestFit="1" customWidth="1"/>
    <col min="6916" max="6916" width="3.375" style="1" customWidth="1"/>
    <col min="6917" max="6917" width="21.375" style="1" bestFit="1" customWidth="1"/>
    <col min="6918" max="6918" width="3.375" style="1" customWidth="1"/>
    <col min="6919" max="6919" width="23" style="1" bestFit="1" customWidth="1"/>
    <col min="6920" max="6920" width="3.375" style="1" customWidth="1"/>
    <col min="6921" max="6921" width="23" style="1" bestFit="1" customWidth="1"/>
    <col min="6922" max="6922" width="1.375" style="1" customWidth="1"/>
    <col min="6923" max="6923" width="9.375" style="1"/>
    <col min="6924" max="6924" width="13.375" style="1" bestFit="1" customWidth="1"/>
    <col min="6925" max="7167" width="9.375" style="1"/>
    <col min="7168" max="7168" width="12.375" style="1" customWidth="1"/>
    <col min="7169" max="7169" width="38" style="1" customWidth="1"/>
    <col min="7170" max="7170" width="2.375" style="1" customWidth="1"/>
    <col min="7171" max="7171" width="21.375" style="1" bestFit="1" customWidth="1"/>
    <col min="7172" max="7172" width="3.375" style="1" customWidth="1"/>
    <col min="7173" max="7173" width="21.375" style="1" bestFit="1" customWidth="1"/>
    <col min="7174" max="7174" width="3.375" style="1" customWidth="1"/>
    <col min="7175" max="7175" width="23" style="1" bestFit="1" customWidth="1"/>
    <col min="7176" max="7176" width="3.375" style="1" customWidth="1"/>
    <col min="7177" max="7177" width="23" style="1" bestFit="1" customWidth="1"/>
    <col min="7178" max="7178" width="1.375" style="1" customWidth="1"/>
    <col min="7179" max="7179" width="9.375" style="1"/>
    <col min="7180" max="7180" width="13.375" style="1" bestFit="1" customWidth="1"/>
    <col min="7181" max="7423" width="9.375" style="1"/>
    <col min="7424" max="7424" width="12.375" style="1" customWidth="1"/>
    <col min="7425" max="7425" width="38" style="1" customWidth="1"/>
    <col min="7426" max="7426" width="2.375" style="1" customWidth="1"/>
    <col min="7427" max="7427" width="21.375" style="1" bestFit="1" customWidth="1"/>
    <col min="7428" max="7428" width="3.375" style="1" customWidth="1"/>
    <col min="7429" max="7429" width="21.375" style="1" bestFit="1" customWidth="1"/>
    <col min="7430" max="7430" width="3.375" style="1" customWidth="1"/>
    <col min="7431" max="7431" width="23" style="1" bestFit="1" customWidth="1"/>
    <col min="7432" max="7432" width="3.375" style="1" customWidth="1"/>
    <col min="7433" max="7433" width="23" style="1" bestFit="1" customWidth="1"/>
    <col min="7434" max="7434" width="1.375" style="1" customWidth="1"/>
    <col min="7435" max="7435" width="9.375" style="1"/>
    <col min="7436" max="7436" width="13.375" style="1" bestFit="1" customWidth="1"/>
    <col min="7437" max="7679" width="9.375" style="1"/>
    <col min="7680" max="7680" width="12.375" style="1" customWidth="1"/>
    <col min="7681" max="7681" width="38" style="1" customWidth="1"/>
    <col min="7682" max="7682" width="2.375" style="1" customWidth="1"/>
    <col min="7683" max="7683" width="21.375" style="1" bestFit="1" customWidth="1"/>
    <col min="7684" max="7684" width="3.375" style="1" customWidth="1"/>
    <col min="7685" max="7685" width="21.375" style="1" bestFit="1" customWidth="1"/>
    <col min="7686" max="7686" width="3.375" style="1" customWidth="1"/>
    <col min="7687" max="7687" width="23" style="1" bestFit="1" customWidth="1"/>
    <col min="7688" max="7688" width="3.375" style="1" customWidth="1"/>
    <col min="7689" max="7689" width="23" style="1" bestFit="1" customWidth="1"/>
    <col min="7690" max="7690" width="1.375" style="1" customWidth="1"/>
    <col min="7691" max="7691" width="9.375" style="1"/>
    <col min="7692" max="7692" width="13.375" style="1" bestFit="1" customWidth="1"/>
    <col min="7693" max="7935" width="9.375" style="1"/>
    <col min="7936" max="7936" width="12.375" style="1" customWidth="1"/>
    <col min="7937" max="7937" width="38" style="1" customWidth="1"/>
    <col min="7938" max="7938" width="2.375" style="1" customWidth="1"/>
    <col min="7939" max="7939" width="21.375" style="1" bestFit="1" customWidth="1"/>
    <col min="7940" max="7940" width="3.375" style="1" customWidth="1"/>
    <col min="7941" max="7941" width="21.375" style="1" bestFit="1" customWidth="1"/>
    <col min="7942" max="7942" width="3.375" style="1" customWidth="1"/>
    <col min="7943" max="7943" width="23" style="1" bestFit="1" customWidth="1"/>
    <col min="7944" max="7944" width="3.375" style="1" customWidth="1"/>
    <col min="7945" max="7945" width="23" style="1" bestFit="1" customWidth="1"/>
    <col min="7946" max="7946" width="1.375" style="1" customWidth="1"/>
    <col min="7947" max="7947" width="9.375" style="1"/>
    <col min="7948" max="7948" width="13.375" style="1" bestFit="1" customWidth="1"/>
    <col min="7949" max="8191" width="9.375" style="1"/>
    <col min="8192" max="8192" width="12.375" style="1" customWidth="1"/>
    <col min="8193" max="8193" width="38" style="1" customWidth="1"/>
    <col min="8194" max="8194" width="2.375" style="1" customWidth="1"/>
    <col min="8195" max="8195" width="21.375" style="1" bestFit="1" customWidth="1"/>
    <col min="8196" max="8196" width="3.375" style="1" customWidth="1"/>
    <col min="8197" max="8197" width="21.375" style="1" bestFit="1" customWidth="1"/>
    <col min="8198" max="8198" width="3.375" style="1" customWidth="1"/>
    <col min="8199" max="8199" width="23" style="1" bestFit="1" customWidth="1"/>
    <col min="8200" max="8200" width="3.375" style="1" customWidth="1"/>
    <col min="8201" max="8201" width="23" style="1" bestFit="1" customWidth="1"/>
    <col min="8202" max="8202" width="1.375" style="1" customWidth="1"/>
    <col min="8203" max="8203" width="9.375" style="1"/>
    <col min="8204" max="8204" width="13.375" style="1" bestFit="1" customWidth="1"/>
    <col min="8205" max="8447" width="9.375" style="1"/>
    <col min="8448" max="8448" width="12.375" style="1" customWidth="1"/>
    <col min="8449" max="8449" width="38" style="1" customWidth="1"/>
    <col min="8450" max="8450" width="2.375" style="1" customWidth="1"/>
    <col min="8451" max="8451" width="21.375" style="1" bestFit="1" customWidth="1"/>
    <col min="8452" max="8452" width="3.375" style="1" customWidth="1"/>
    <col min="8453" max="8453" width="21.375" style="1" bestFit="1" customWidth="1"/>
    <col min="8454" max="8454" width="3.375" style="1" customWidth="1"/>
    <col min="8455" max="8455" width="23" style="1" bestFit="1" customWidth="1"/>
    <col min="8456" max="8456" width="3.375" style="1" customWidth="1"/>
    <col min="8457" max="8457" width="23" style="1" bestFit="1" customWidth="1"/>
    <col min="8458" max="8458" width="1.375" style="1" customWidth="1"/>
    <col min="8459" max="8459" width="9.375" style="1"/>
    <col min="8460" max="8460" width="13.375" style="1" bestFit="1" customWidth="1"/>
    <col min="8461" max="8703" width="9.375" style="1"/>
    <col min="8704" max="8704" width="12.375" style="1" customWidth="1"/>
    <col min="8705" max="8705" width="38" style="1" customWidth="1"/>
    <col min="8706" max="8706" width="2.375" style="1" customWidth="1"/>
    <col min="8707" max="8707" width="21.375" style="1" bestFit="1" customWidth="1"/>
    <col min="8708" max="8708" width="3.375" style="1" customWidth="1"/>
    <col min="8709" max="8709" width="21.375" style="1" bestFit="1" customWidth="1"/>
    <col min="8710" max="8710" width="3.375" style="1" customWidth="1"/>
    <col min="8711" max="8711" width="23" style="1" bestFit="1" customWidth="1"/>
    <col min="8712" max="8712" width="3.375" style="1" customWidth="1"/>
    <col min="8713" max="8713" width="23" style="1" bestFit="1" customWidth="1"/>
    <col min="8714" max="8714" width="1.375" style="1" customWidth="1"/>
    <col min="8715" max="8715" width="9.375" style="1"/>
    <col min="8716" max="8716" width="13.375" style="1" bestFit="1" customWidth="1"/>
    <col min="8717" max="8959" width="9.375" style="1"/>
    <col min="8960" max="8960" width="12.375" style="1" customWidth="1"/>
    <col min="8961" max="8961" width="38" style="1" customWidth="1"/>
    <col min="8962" max="8962" width="2.375" style="1" customWidth="1"/>
    <col min="8963" max="8963" width="21.375" style="1" bestFit="1" customWidth="1"/>
    <col min="8964" max="8964" width="3.375" style="1" customWidth="1"/>
    <col min="8965" max="8965" width="21.375" style="1" bestFit="1" customWidth="1"/>
    <col min="8966" max="8966" width="3.375" style="1" customWidth="1"/>
    <col min="8967" max="8967" width="23" style="1" bestFit="1" customWidth="1"/>
    <col min="8968" max="8968" width="3.375" style="1" customWidth="1"/>
    <col min="8969" max="8969" width="23" style="1" bestFit="1" customWidth="1"/>
    <col min="8970" max="8970" width="1.375" style="1" customWidth="1"/>
    <col min="8971" max="8971" width="9.375" style="1"/>
    <col min="8972" max="8972" width="13.375" style="1" bestFit="1" customWidth="1"/>
    <col min="8973" max="9215" width="9.375" style="1"/>
    <col min="9216" max="9216" width="12.375" style="1" customWidth="1"/>
    <col min="9217" max="9217" width="38" style="1" customWidth="1"/>
    <col min="9218" max="9218" width="2.375" style="1" customWidth="1"/>
    <col min="9219" max="9219" width="21.375" style="1" bestFit="1" customWidth="1"/>
    <col min="9220" max="9220" width="3.375" style="1" customWidth="1"/>
    <col min="9221" max="9221" width="21.375" style="1" bestFit="1" customWidth="1"/>
    <col min="9222" max="9222" width="3.375" style="1" customWidth="1"/>
    <col min="9223" max="9223" width="23" style="1" bestFit="1" customWidth="1"/>
    <col min="9224" max="9224" width="3.375" style="1" customWidth="1"/>
    <col min="9225" max="9225" width="23" style="1" bestFit="1" customWidth="1"/>
    <col min="9226" max="9226" width="1.375" style="1" customWidth="1"/>
    <col min="9227" max="9227" width="9.375" style="1"/>
    <col min="9228" max="9228" width="13.375" style="1" bestFit="1" customWidth="1"/>
    <col min="9229" max="9471" width="9.375" style="1"/>
    <col min="9472" max="9472" width="12.375" style="1" customWidth="1"/>
    <col min="9473" max="9473" width="38" style="1" customWidth="1"/>
    <col min="9474" max="9474" width="2.375" style="1" customWidth="1"/>
    <col min="9475" max="9475" width="21.375" style="1" bestFit="1" customWidth="1"/>
    <col min="9476" max="9476" width="3.375" style="1" customWidth="1"/>
    <col min="9477" max="9477" width="21.375" style="1" bestFit="1" customWidth="1"/>
    <col min="9478" max="9478" width="3.375" style="1" customWidth="1"/>
    <col min="9479" max="9479" width="23" style="1" bestFit="1" customWidth="1"/>
    <col min="9480" max="9480" width="3.375" style="1" customWidth="1"/>
    <col min="9481" max="9481" width="23" style="1" bestFit="1" customWidth="1"/>
    <col min="9482" max="9482" width="1.375" style="1" customWidth="1"/>
    <col min="9483" max="9483" width="9.375" style="1"/>
    <col min="9484" max="9484" width="13.375" style="1" bestFit="1" customWidth="1"/>
    <col min="9485" max="9727" width="9.375" style="1"/>
    <col min="9728" max="9728" width="12.375" style="1" customWidth="1"/>
    <col min="9729" max="9729" width="38" style="1" customWidth="1"/>
    <col min="9730" max="9730" width="2.375" style="1" customWidth="1"/>
    <col min="9731" max="9731" width="21.375" style="1" bestFit="1" customWidth="1"/>
    <col min="9732" max="9732" width="3.375" style="1" customWidth="1"/>
    <col min="9733" max="9733" width="21.375" style="1" bestFit="1" customWidth="1"/>
    <col min="9734" max="9734" width="3.375" style="1" customWidth="1"/>
    <col min="9735" max="9735" width="23" style="1" bestFit="1" customWidth="1"/>
    <col min="9736" max="9736" width="3.375" style="1" customWidth="1"/>
    <col min="9737" max="9737" width="23" style="1" bestFit="1" customWidth="1"/>
    <col min="9738" max="9738" width="1.375" style="1" customWidth="1"/>
    <col min="9739" max="9739" width="9.375" style="1"/>
    <col min="9740" max="9740" width="13.375" style="1" bestFit="1" customWidth="1"/>
    <col min="9741" max="9983" width="9.375" style="1"/>
    <col min="9984" max="9984" width="12.375" style="1" customWidth="1"/>
    <col min="9985" max="9985" width="38" style="1" customWidth="1"/>
    <col min="9986" max="9986" width="2.375" style="1" customWidth="1"/>
    <col min="9987" max="9987" width="21.375" style="1" bestFit="1" customWidth="1"/>
    <col min="9988" max="9988" width="3.375" style="1" customWidth="1"/>
    <col min="9989" max="9989" width="21.375" style="1" bestFit="1" customWidth="1"/>
    <col min="9990" max="9990" width="3.375" style="1" customWidth="1"/>
    <col min="9991" max="9991" width="23" style="1" bestFit="1" customWidth="1"/>
    <col min="9992" max="9992" width="3.375" style="1" customWidth="1"/>
    <col min="9993" max="9993" width="23" style="1" bestFit="1" customWidth="1"/>
    <col min="9994" max="9994" width="1.375" style="1" customWidth="1"/>
    <col min="9995" max="9995" width="9.375" style="1"/>
    <col min="9996" max="9996" width="13.375" style="1" bestFit="1" customWidth="1"/>
    <col min="9997" max="10239" width="9.375" style="1"/>
    <col min="10240" max="10240" width="12.375" style="1" customWidth="1"/>
    <col min="10241" max="10241" width="38" style="1" customWidth="1"/>
    <col min="10242" max="10242" width="2.375" style="1" customWidth="1"/>
    <col min="10243" max="10243" width="21.375" style="1" bestFit="1" customWidth="1"/>
    <col min="10244" max="10244" width="3.375" style="1" customWidth="1"/>
    <col min="10245" max="10245" width="21.375" style="1" bestFit="1" customWidth="1"/>
    <col min="10246" max="10246" width="3.375" style="1" customWidth="1"/>
    <col min="10247" max="10247" width="23" style="1" bestFit="1" customWidth="1"/>
    <col min="10248" max="10248" width="3.375" style="1" customWidth="1"/>
    <col min="10249" max="10249" width="23" style="1" bestFit="1" customWidth="1"/>
    <col min="10250" max="10250" width="1.375" style="1" customWidth="1"/>
    <col min="10251" max="10251" width="9.375" style="1"/>
    <col min="10252" max="10252" width="13.375" style="1" bestFit="1" customWidth="1"/>
    <col min="10253" max="10495" width="9.375" style="1"/>
    <col min="10496" max="10496" width="12.375" style="1" customWidth="1"/>
    <col min="10497" max="10497" width="38" style="1" customWidth="1"/>
    <col min="10498" max="10498" width="2.375" style="1" customWidth="1"/>
    <col min="10499" max="10499" width="21.375" style="1" bestFit="1" customWidth="1"/>
    <col min="10500" max="10500" width="3.375" style="1" customWidth="1"/>
    <col min="10501" max="10501" width="21.375" style="1" bestFit="1" customWidth="1"/>
    <col min="10502" max="10502" width="3.375" style="1" customWidth="1"/>
    <col min="10503" max="10503" width="23" style="1" bestFit="1" customWidth="1"/>
    <col min="10504" max="10504" width="3.375" style="1" customWidth="1"/>
    <col min="10505" max="10505" width="23" style="1" bestFit="1" customWidth="1"/>
    <col min="10506" max="10506" width="1.375" style="1" customWidth="1"/>
    <col min="10507" max="10507" width="9.375" style="1"/>
    <col min="10508" max="10508" width="13.375" style="1" bestFit="1" customWidth="1"/>
    <col min="10509" max="10751" width="9.375" style="1"/>
    <col min="10752" max="10752" width="12.375" style="1" customWidth="1"/>
    <col min="10753" max="10753" width="38" style="1" customWidth="1"/>
    <col min="10754" max="10754" width="2.375" style="1" customWidth="1"/>
    <col min="10755" max="10755" width="21.375" style="1" bestFit="1" customWidth="1"/>
    <col min="10756" max="10756" width="3.375" style="1" customWidth="1"/>
    <col min="10757" max="10757" width="21.375" style="1" bestFit="1" customWidth="1"/>
    <col min="10758" max="10758" width="3.375" style="1" customWidth="1"/>
    <col min="10759" max="10759" width="23" style="1" bestFit="1" customWidth="1"/>
    <col min="10760" max="10760" width="3.375" style="1" customWidth="1"/>
    <col min="10761" max="10761" width="23" style="1" bestFit="1" customWidth="1"/>
    <col min="10762" max="10762" width="1.375" style="1" customWidth="1"/>
    <col min="10763" max="10763" width="9.375" style="1"/>
    <col min="10764" max="10764" width="13.375" style="1" bestFit="1" customWidth="1"/>
    <col min="10765" max="11007" width="9.375" style="1"/>
    <col min="11008" max="11008" width="12.375" style="1" customWidth="1"/>
    <col min="11009" max="11009" width="38" style="1" customWidth="1"/>
    <col min="11010" max="11010" width="2.375" style="1" customWidth="1"/>
    <col min="11011" max="11011" width="21.375" style="1" bestFit="1" customWidth="1"/>
    <col min="11012" max="11012" width="3.375" style="1" customWidth="1"/>
    <col min="11013" max="11013" width="21.375" style="1" bestFit="1" customWidth="1"/>
    <col min="11014" max="11014" width="3.375" style="1" customWidth="1"/>
    <col min="11015" max="11015" width="23" style="1" bestFit="1" customWidth="1"/>
    <col min="11016" max="11016" width="3.375" style="1" customWidth="1"/>
    <col min="11017" max="11017" width="23" style="1" bestFit="1" customWidth="1"/>
    <col min="11018" max="11018" width="1.375" style="1" customWidth="1"/>
    <col min="11019" max="11019" width="9.375" style="1"/>
    <col min="11020" max="11020" width="13.375" style="1" bestFit="1" customWidth="1"/>
    <col min="11021" max="11263" width="9.375" style="1"/>
    <col min="11264" max="11264" width="12.375" style="1" customWidth="1"/>
    <col min="11265" max="11265" width="38" style="1" customWidth="1"/>
    <col min="11266" max="11266" width="2.375" style="1" customWidth="1"/>
    <col min="11267" max="11267" width="21.375" style="1" bestFit="1" customWidth="1"/>
    <col min="11268" max="11268" width="3.375" style="1" customWidth="1"/>
    <col min="11269" max="11269" width="21.375" style="1" bestFit="1" customWidth="1"/>
    <col min="11270" max="11270" width="3.375" style="1" customWidth="1"/>
    <col min="11271" max="11271" width="23" style="1" bestFit="1" customWidth="1"/>
    <col min="11272" max="11272" width="3.375" style="1" customWidth="1"/>
    <col min="11273" max="11273" width="23" style="1" bestFit="1" customWidth="1"/>
    <col min="11274" max="11274" width="1.375" style="1" customWidth="1"/>
    <col min="11275" max="11275" width="9.375" style="1"/>
    <col min="11276" max="11276" width="13.375" style="1" bestFit="1" customWidth="1"/>
    <col min="11277" max="11519" width="9.375" style="1"/>
    <col min="11520" max="11520" width="12.375" style="1" customWidth="1"/>
    <col min="11521" max="11521" width="38" style="1" customWidth="1"/>
    <col min="11522" max="11522" width="2.375" style="1" customWidth="1"/>
    <col min="11523" max="11523" width="21.375" style="1" bestFit="1" customWidth="1"/>
    <col min="11524" max="11524" width="3.375" style="1" customWidth="1"/>
    <col min="11525" max="11525" width="21.375" style="1" bestFit="1" customWidth="1"/>
    <col min="11526" max="11526" width="3.375" style="1" customWidth="1"/>
    <col min="11527" max="11527" width="23" style="1" bestFit="1" customWidth="1"/>
    <col min="11528" max="11528" width="3.375" style="1" customWidth="1"/>
    <col min="11529" max="11529" width="23" style="1" bestFit="1" customWidth="1"/>
    <col min="11530" max="11530" width="1.375" style="1" customWidth="1"/>
    <col min="11531" max="11531" width="9.375" style="1"/>
    <col min="11532" max="11532" width="13.375" style="1" bestFit="1" customWidth="1"/>
    <col min="11533" max="11775" width="9.375" style="1"/>
    <col min="11776" max="11776" width="12.375" style="1" customWidth="1"/>
    <col min="11777" max="11777" width="38" style="1" customWidth="1"/>
    <col min="11778" max="11778" width="2.375" style="1" customWidth="1"/>
    <col min="11779" max="11779" width="21.375" style="1" bestFit="1" customWidth="1"/>
    <col min="11780" max="11780" width="3.375" style="1" customWidth="1"/>
    <col min="11781" max="11781" width="21.375" style="1" bestFit="1" customWidth="1"/>
    <col min="11782" max="11782" width="3.375" style="1" customWidth="1"/>
    <col min="11783" max="11783" width="23" style="1" bestFit="1" customWidth="1"/>
    <col min="11784" max="11784" width="3.375" style="1" customWidth="1"/>
    <col min="11785" max="11785" width="23" style="1" bestFit="1" customWidth="1"/>
    <col min="11786" max="11786" width="1.375" style="1" customWidth="1"/>
    <col min="11787" max="11787" width="9.375" style="1"/>
    <col min="11788" max="11788" width="13.375" style="1" bestFit="1" customWidth="1"/>
    <col min="11789" max="12031" width="9.375" style="1"/>
    <col min="12032" max="12032" width="12.375" style="1" customWidth="1"/>
    <col min="12033" max="12033" width="38" style="1" customWidth="1"/>
    <col min="12034" max="12034" width="2.375" style="1" customWidth="1"/>
    <col min="12035" max="12035" width="21.375" style="1" bestFit="1" customWidth="1"/>
    <col min="12036" max="12036" width="3.375" style="1" customWidth="1"/>
    <col min="12037" max="12037" width="21.375" style="1" bestFit="1" customWidth="1"/>
    <col min="12038" max="12038" width="3.375" style="1" customWidth="1"/>
    <col min="12039" max="12039" width="23" style="1" bestFit="1" customWidth="1"/>
    <col min="12040" max="12040" width="3.375" style="1" customWidth="1"/>
    <col min="12041" max="12041" width="23" style="1" bestFit="1" customWidth="1"/>
    <col min="12042" max="12042" width="1.375" style="1" customWidth="1"/>
    <col min="12043" max="12043" width="9.375" style="1"/>
    <col min="12044" max="12044" width="13.375" style="1" bestFit="1" customWidth="1"/>
    <col min="12045" max="12287" width="9.375" style="1"/>
    <col min="12288" max="12288" width="12.375" style="1" customWidth="1"/>
    <col min="12289" max="12289" width="38" style="1" customWidth="1"/>
    <col min="12290" max="12290" width="2.375" style="1" customWidth="1"/>
    <col min="12291" max="12291" width="21.375" style="1" bestFit="1" customWidth="1"/>
    <col min="12292" max="12292" width="3.375" style="1" customWidth="1"/>
    <col min="12293" max="12293" width="21.375" style="1" bestFit="1" customWidth="1"/>
    <col min="12294" max="12294" width="3.375" style="1" customWidth="1"/>
    <col min="12295" max="12295" width="23" style="1" bestFit="1" customWidth="1"/>
    <col min="12296" max="12296" width="3.375" style="1" customWidth="1"/>
    <col min="12297" max="12297" width="23" style="1" bestFit="1" customWidth="1"/>
    <col min="12298" max="12298" width="1.375" style="1" customWidth="1"/>
    <col min="12299" max="12299" width="9.375" style="1"/>
    <col min="12300" max="12300" width="13.375" style="1" bestFit="1" customWidth="1"/>
    <col min="12301" max="12543" width="9.375" style="1"/>
    <col min="12544" max="12544" width="12.375" style="1" customWidth="1"/>
    <col min="12545" max="12545" width="38" style="1" customWidth="1"/>
    <col min="12546" max="12546" width="2.375" style="1" customWidth="1"/>
    <col min="12547" max="12547" width="21.375" style="1" bestFit="1" customWidth="1"/>
    <col min="12548" max="12548" width="3.375" style="1" customWidth="1"/>
    <col min="12549" max="12549" width="21.375" style="1" bestFit="1" customWidth="1"/>
    <col min="12550" max="12550" width="3.375" style="1" customWidth="1"/>
    <col min="12551" max="12551" width="23" style="1" bestFit="1" customWidth="1"/>
    <col min="12552" max="12552" width="3.375" style="1" customWidth="1"/>
    <col min="12553" max="12553" width="23" style="1" bestFit="1" customWidth="1"/>
    <col min="12554" max="12554" width="1.375" style="1" customWidth="1"/>
    <col min="12555" max="12555" width="9.375" style="1"/>
    <col min="12556" max="12556" width="13.375" style="1" bestFit="1" customWidth="1"/>
    <col min="12557" max="12799" width="9.375" style="1"/>
    <col min="12800" max="12800" width="12.375" style="1" customWidth="1"/>
    <col min="12801" max="12801" width="38" style="1" customWidth="1"/>
    <col min="12802" max="12802" width="2.375" style="1" customWidth="1"/>
    <col min="12803" max="12803" width="21.375" style="1" bestFit="1" customWidth="1"/>
    <col min="12804" max="12804" width="3.375" style="1" customWidth="1"/>
    <col min="12805" max="12805" width="21.375" style="1" bestFit="1" customWidth="1"/>
    <col min="12806" max="12806" width="3.375" style="1" customWidth="1"/>
    <col min="12807" max="12807" width="23" style="1" bestFit="1" customWidth="1"/>
    <col min="12808" max="12808" width="3.375" style="1" customWidth="1"/>
    <col min="12809" max="12809" width="23" style="1" bestFit="1" customWidth="1"/>
    <col min="12810" max="12810" width="1.375" style="1" customWidth="1"/>
    <col min="12811" max="12811" width="9.375" style="1"/>
    <col min="12812" max="12812" width="13.375" style="1" bestFit="1" customWidth="1"/>
    <col min="12813" max="13055" width="9.375" style="1"/>
    <col min="13056" max="13056" width="12.375" style="1" customWidth="1"/>
    <col min="13057" max="13057" width="38" style="1" customWidth="1"/>
    <col min="13058" max="13058" width="2.375" style="1" customWidth="1"/>
    <col min="13059" max="13059" width="21.375" style="1" bestFit="1" customWidth="1"/>
    <col min="13060" max="13060" width="3.375" style="1" customWidth="1"/>
    <col min="13061" max="13061" width="21.375" style="1" bestFit="1" customWidth="1"/>
    <col min="13062" max="13062" width="3.375" style="1" customWidth="1"/>
    <col min="13063" max="13063" width="23" style="1" bestFit="1" customWidth="1"/>
    <col min="13064" max="13064" width="3.375" style="1" customWidth="1"/>
    <col min="13065" max="13065" width="23" style="1" bestFit="1" customWidth="1"/>
    <col min="13066" max="13066" width="1.375" style="1" customWidth="1"/>
    <col min="13067" max="13067" width="9.375" style="1"/>
    <col min="13068" max="13068" width="13.375" style="1" bestFit="1" customWidth="1"/>
    <col min="13069" max="13311" width="9.375" style="1"/>
    <col min="13312" max="13312" width="12.375" style="1" customWidth="1"/>
    <col min="13313" max="13313" width="38" style="1" customWidth="1"/>
    <col min="13314" max="13314" width="2.375" style="1" customWidth="1"/>
    <col min="13315" max="13315" width="21.375" style="1" bestFit="1" customWidth="1"/>
    <col min="13316" max="13316" width="3.375" style="1" customWidth="1"/>
    <col min="13317" max="13317" width="21.375" style="1" bestFit="1" customWidth="1"/>
    <col min="13318" max="13318" width="3.375" style="1" customWidth="1"/>
    <col min="13319" max="13319" width="23" style="1" bestFit="1" customWidth="1"/>
    <col min="13320" max="13320" width="3.375" style="1" customWidth="1"/>
    <col min="13321" max="13321" width="23" style="1" bestFit="1" customWidth="1"/>
    <col min="13322" max="13322" width="1.375" style="1" customWidth="1"/>
    <col min="13323" max="13323" width="9.375" style="1"/>
    <col min="13324" max="13324" width="13.375" style="1" bestFit="1" customWidth="1"/>
    <col min="13325" max="13567" width="9.375" style="1"/>
    <col min="13568" max="13568" width="12.375" style="1" customWidth="1"/>
    <col min="13569" max="13569" width="38" style="1" customWidth="1"/>
    <col min="13570" max="13570" width="2.375" style="1" customWidth="1"/>
    <col min="13571" max="13571" width="21.375" style="1" bestFit="1" customWidth="1"/>
    <col min="13572" max="13572" width="3.375" style="1" customWidth="1"/>
    <col min="13573" max="13573" width="21.375" style="1" bestFit="1" customWidth="1"/>
    <col min="13574" max="13574" width="3.375" style="1" customWidth="1"/>
    <col min="13575" max="13575" width="23" style="1" bestFit="1" customWidth="1"/>
    <col min="13576" max="13576" width="3.375" style="1" customWidth="1"/>
    <col min="13577" max="13577" width="23" style="1" bestFit="1" customWidth="1"/>
    <col min="13578" max="13578" width="1.375" style="1" customWidth="1"/>
    <col min="13579" max="13579" width="9.375" style="1"/>
    <col min="13580" max="13580" width="13.375" style="1" bestFit="1" customWidth="1"/>
    <col min="13581" max="13823" width="9.375" style="1"/>
    <col min="13824" max="13824" width="12.375" style="1" customWidth="1"/>
    <col min="13825" max="13825" width="38" style="1" customWidth="1"/>
    <col min="13826" max="13826" width="2.375" style="1" customWidth="1"/>
    <col min="13827" max="13827" width="21.375" style="1" bestFit="1" customWidth="1"/>
    <col min="13828" max="13828" width="3.375" style="1" customWidth="1"/>
    <col min="13829" max="13829" width="21.375" style="1" bestFit="1" customWidth="1"/>
    <col min="13830" max="13830" width="3.375" style="1" customWidth="1"/>
    <col min="13831" max="13831" width="23" style="1" bestFit="1" customWidth="1"/>
    <col min="13832" max="13832" width="3.375" style="1" customWidth="1"/>
    <col min="13833" max="13833" width="23" style="1" bestFit="1" customWidth="1"/>
    <col min="13834" max="13834" width="1.375" style="1" customWidth="1"/>
    <col min="13835" max="13835" width="9.375" style="1"/>
    <col min="13836" max="13836" width="13.375" style="1" bestFit="1" customWidth="1"/>
    <col min="13837" max="14079" width="9.375" style="1"/>
    <col min="14080" max="14080" width="12.375" style="1" customWidth="1"/>
    <col min="14081" max="14081" width="38" style="1" customWidth="1"/>
    <col min="14082" max="14082" width="2.375" style="1" customWidth="1"/>
    <col min="14083" max="14083" width="21.375" style="1" bestFit="1" customWidth="1"/>
    <col min="14084" max="14084" width="3.375" style="1" customWidth="1"/>
    <col min="14085" max="14085" width="21.375" style="1" bestFit="1" customWidth="1"/>
    <col min="14086" max="14086" width="3.375" style="1" customWidth="1"/>
    <col min="14087" max="14087" width="23" style="1" bestFit="1" customWidth="1"/>
    <col min="14088" max="14088" width="3.375" style="1" customWidth="1"/>
    <col min="14089" max="14089" width="23" style="1" bestFit="1" customWidth="1"/>
    <col min="14090" max="14090" width="1.375" style="1" customWidth="1"/>
    <col min="14091" max="14091" width="9.375" style="1"/>
    <col min="14092" max="14092" width="13.375" style="1" bestFit="1" customWidth="1"/>
    <col min="14093" max="14335" width="9.375" style="1"/>
    <col min="14336" max="14336" width="12.375" style="1" customWidth="1"/>
    <col min="14337" max="14337" width="38" style="1" customWidth="1"/>
    <col min="14338" max="14338" width="2.375" style="1" customWidth="1"/>
    <col min="14339" max="14339" width="21.375" style="1" bestFit="1" customWidth="1"/>
    <col min="14340" max="14340" width="3.375" style="1" customWidth="1"/>
    <col min="14341" max="14341" width="21.375" style="1" bestFit="1" customWidth="1"/>
    <col min="14342" max="14342" width="3.375" style="1" customWidth="1"/>
    <col min="14343" max="14343" width="23" style="1" bestFit="1" customWidth="1"/>
    <col min="14344" max="14344" width="3.375" style="1" customWidth="1"/>
    <col min="14345" max="14345" width="23" style="1" bestFit="1" customWidth="1"/>
    <col min="14346" max="14346" width="1.375" style="1" customWidth="1"/>
    <col min="14347" max="14347" width="9.375" style="1"/>
    <col min="14348" max="14348" width="13.375" style="1" bestFit="1" customWidth="1"/>
    <col min="14349" max="14591" width="9.375" style="1"/>
    <col min="14592" max="14592" width="12.375" style="1" customWidth="1"/>
    <col min="14593" max="14593" width="38" style="1" customWidth="1"/>
    <col min="14594" max="14594" width="2.375" style="1" customWidth="1"/>
    <col min="14595" max="14595" width="21.375" style="1" bestFit="1" customWidth="1"/>
    <col min="14596" max="14596" width="3.375" style="1" customWidth="1"/>
    <col min="14597" max="14597" width="21.375" style="1" bestFit="1" customWidth="1"/>
    <col min="14598" max="14598" width="3.375" style="1" customWidth="1"/>
    <col min="14599" max="14599" width="23" style="1" bestFit="1" customWidth="1"/>
    <col min="14600" max="14600" width="3.375" style="1" customWidth="1"/>
    <col min="14601" max="14601" width="23" style="1" bestFit="1" customWidth="1"/>
    <col min="14602" max="14602" width="1.375" style="1" customWidth="1"/>
    <col min="14603" max="14603" width="9.375" style="1"/>
    <col min="14604" max="14604" width="13.375" style="1" bestFit="1" customWidth="1"/>
    <col min="14605" max="14847" width="9.375" style="1"/>
    <col min="14848" max="14848" width="12.375" style="1" customWidth="1"/>
    <col min="14849" max="14849" width="38" style="1" customWidth="1"/>
    <col min="14850" max="14850" width="2.375" style="1" customWidth="1"/>
    <col min="14851" max="14851" width="21.375" style="1" bestFit="1" customWidth="1"/>
    <col min="14852" max="14852" width="3.375" style="1" customWidth="1"/>
    <col min="14853" max="14853" width="21.375" style="1" bestFit="1" customWidth="1"/>
    <col min="14854" max="14854" width="3.375" style="1" customWidth="1"/>
    <col min="14855" max="14855" width="23" style="1" bestFit="1" customWidth="1"/>
    <col min="14856" max="14856" width="3.375" style="1" customWidth="1"/>
    <col min="14857" max="14857" width="23" style="1" bestFit="1" customWidth="1"/>
    <col min="14858" max="14858" width="1.375" style="1" customWidth="1"/>
    <col min="14859" max="14859" width="9.375" style="1"/>
    <col min="14860" max="14860" width="13.375" style="1" bestFit="1" customWidth="1"/>
    <col min="14861" max="15103" width="9.375" style="1"/>
    <col min="15104" max="15104" width="12.375" style="1" customWidth="1"/>
    <col min="15105" max="15105" width="38" style="1" customWidth="1"/>
    <col min="15106" max="15106" width="2.375" style="1" customWidth="1"/>
    <col min="15107" max="15107" width="21.375" style="1" bestFit="1" customWidth="1"/>
    <col min="15108" max="15108" width="3.375" style="1" customWidth="1"/>
    <col min="15109" max="15109" width="21.375" style="1" bestFit="1" customWidth="1"/>
    <col min="15110" max="15110" width="3.375" style="1" customWidth="1"/>
    <col min="15111" max="15111" width="23" style="1" bestFit="1" customWidth="1"/>
    <col min="15112" max="15112" width="3.375" style="1" customWidth="1"/>
    <col min="15113" max="15113" width="23" style="1" bestFit="1" customWidth="1"/>
    <col min="15114" max="15114" width="1.375" style="1" customWidth="1"/>
    <col min="15115" max="15115" width="9.375" style="1"/>
    <col min="15116" max="15116" width="13.375" style="1" bestFit="1" customWidth="1"/>
    <col min="15117" max="15359" width="9.375" style="1"/>
    <col min="15360" max="15360" width="12.375" style="1" customWidth="1"/>
    <col min="15361" max="15361" width="38" style="1" customWidth="1"/>
    <col min="15362" max="15362" width="2.375" style="1" customWidth="1"/>
    <col min="15363" max="15363" width="21.375" style="1" bestFit="1" customWidth="1"/>
    <col min="15364" max="15364" width="3.375" style="1" customWidth="1"/>
    <col min="15365" max="15365" width="21.375" style="1" bestFit="1" customWidth="1"/>
    <col min="15366" max="15366" width="3.375" style="1" customWidth="1"/>
    <col min="15367" max="15367" width="23" style="1" bestFit="1" customWidth="1"/>
    <col min="15368" max="15368" width="3.375" style="1" customWidth="1"/>
    <col min="15369" max="15369" width="23" style="1" bestFit="1" customWidth="1"/>
    <col min="15370" max="15370" width="1.375" style="1" customWidth="1"/>
    <col min="15371" max="15371" width="9.375" style="1"/>
    <col min="15372" max="15372" width="13.375" style="1" bestFit="1" customWidth="1"/>
    <col min="15373" max="15615" width="9.375" style="1"/>
    <col min="15616" max="15616" width="12.375" style="1" customWidth="1"/>
    <col min="15617" max="15617" width="38" style="1" customWidth="1"/>
    <col min="15618" max="15618" width="2.375" style="1" customWidth="1"/>
    <col min="15619" max="15619" width="21.375" style="1" bestFit="1" customWidth="1"/>
    <col min="15620" max="15620" width="3.375" style="1" customWidth="1"/>
    <col min="15621" max="15621" width="21.375" style="1" bestFit="1" customWidth="1"/>
    <col min="15622" max="15622" width="3.375" style="1" customWidth="1"/>
    <col min="15623" max="15623" width="23" style="1" bestFit="1" customWidth="1"/>
    <col min="15624" max="15624" width="3.375" style="1" customWidth="1"/>
    <col min="15625" max="15625" width="23" style="1" bestFit="1" customWidth="1"/>
    <col min="15626" max="15626" width="1.375" style="1" customWidth="1"/>
    <col min="15627" max="15627" width="9.375" style="1"/>
    <col min="15628" max="15628" width="13.375" style="1" bestFit="1" customWidth="1"/>
    <col min="15629" max="15871" width="9.375" style="1"/>
    <col min="15872" max="15872" width="12.375" style="1" customWidth="1"/>
    <col min="15873" max="15873" width="38" style="1" customWidth="1"/>
    <col min="15874" max="15874" width="2.375" style="1" customWidth="1"/>
    <col min="15875" max="15875" width="21.375" style="1" bestFit="1" customWidth="1"/>
    <col min="15876" max="15876" width="3.375" style="1" customWidth="1"/>
    <col min="15877" max="15877" width="21.375" style="1" bestFit="1" customWidth="1"/>
    <col min="15878" max="15878" width="3.375" style="1" customWidth="1"/>
    <col min="15879" max="15879" width="23" style="1" bestFit="1" customWidth="1"/>
    <col min="15880" max="15880" width="3.375" style="1" customWidth="1"/>
    <col min="15881" max="15881" width="23" style="1" bestFit="1" customWidth="1"/>
    <col min="15882" max="15882" width="1.375" style="1" customWidth="1"/>
    <col min="15883" max="15883" width="9.375" style="1"/>
    <col min="15884" max="15884" width="13.375" style="1" bestFit="1" customWidth="1"/>
    <col min="15885" max="16127" width="9.375" style="1"/>
    <col min="16128" max="16128" width="12.375" style="1" customWidth="1"/>
    <col min="16129" max="16129" width="38" style="1" customWidth="1"/>
    <col min="16130" max="16130" width="2.375" style="1" customWidth="1"/>
    <col min="16131" max="16131" width="21.375" style="1" bestFit="1" customWidth="1"/>
    <col min="16132" max="16132" width="3.375" style="1" customWidth="1"/>
    <col min="16133" max="16133" width="21.375" style="1" bestFit="1" customWidth="1"/>
    <col min="16134" max="16134" width="3.375" style="1" customWidth="1"/>
    <col min="16135" max="16135" width="23" style="1" bestFit="1" customWidth="1"/>
    <col min="16136" max="16136" width="3.375" style="1" customWidth="1"/>
    <col min="16137" max="16137" width="23" style="1" bestFit="1" customWidth="1"/>
    <col min="16138" max="16138" width="1.375" style="1" customWidth="1"/>
    <col min="16139" max="16139" width="9.375" style="1"/>
    <col min="16140" max="16140" width="13.375" style="1" bestFit="1" customWidth="1"/>
    <col min="16141" max="16384" width="9.375" style="1"/>
  </cols>
  <sheetData>
    <row r="1" spans="2:10" ht="8.25" customHeight="1" x14ac:dyDescent="0.2">
      <c r="B1" s="404"/>
      <c r="C1" s="404"/>
      <c r="D1" s="404"/>
      <c r="E1" s="404"/>
      <c r="F1" s="404"/>
      <c r="G1" s="404"/>
      <c r="H1" s="404"/>
      <c r="I1" s="404"/>
      <c r="J1" s="293"/>
    </row>
    <row r="2" spans="2:10" ht="20.25" customHeight="1" x14ac:dyDescent="0.2">
      <c r="B2" s="43" t="str">
        <f>'قائمة الدخل '!B1</f>
        <v>الشركة التعاونية للاستثمار العقاري</v>
      </c>
      <c r="C2" s="43"/>
      <c r="D2" s="43"/>
      <c r="E2" s="47"/>
      <c r="F2" s="47"/>
      <c r="G2" s="47"/>
      <c r="H2" s="47"/>
      <c r="I2" s="47"/>
      <c r="J2" s="14"/>
    </row>
    <row r="3" spans="2:10" ht="20.25" customHeight="1" x14ac:dyDescent="0.2">
      <c r="B3" s="50" t="str">
        <f>'قائمة الدخل '!B2</f>
        <v>شركة شخص واحد - شركة ذات مسؤولية محدودة</v>
      </c>
      <c r="C3" s="43"/>
      <c r="D3" s="43"/>
      <c r="E3" s="47"/>
      <c r="F3" s="47"/>
      <c r="G3" s="47"/>
      <c r="H3" s="47"/>
      <c r="I3" s="47"/>
      <c r="J3" s="14"/>
    </row>
    <row r="4" spans="2:10" ht="20.25" customHeight="1" x14ac:dyDescent="0.2">
      <c r="B4" s="404" t="s">
        <v>103</v>
      </c>
      <c r="C4" s="404"/>
      <c r="D4" s="404"/>
      <c r="E4" s="404"/>
      <c r="F4" s="37"/>
      <c r="G4" s="37"/>
      <c r="H4" s="37"/>
      <c r="I4" s="37"/>
      <c r="J4" s="14"/>
    </row>
    <row r="5" spans="2:10" ht="20.25" customHeight="1" x14ac:dyDescent="0.2">
      <c r="B5" s="404" t="str">
        <f>'قائمة الدخل '!B4</f>
        <v>للسنة المنتهية في 31 ديسمبر 2024م</v>
      </c>
      <c r="C5" s="404"/>
      <c r="D5" s="404"/>
      <c r="E5" s="404"/>
      <c r="F5" s="37"/>
      <c r="G5" s="37"/>
      <c r="H5" s="37"/>
      <c r="I5" s="37"/>
      <c r="J5" s="14"/>
    </row>
    <row r="6" spans="2:10" ht="20.25" customHeight="1" x14ac:dyDescent="0.2">
      <c r="B6" s="18" t="s">
        <v>30</v>
      </c>
      <c r="C6" s="36"/>
      <c r="D6" s="36"/>
      <c r="E6" s="48"/>
      <c r="F6" s="48"/>
      <c r="G6" s="48"/>
      <c r="H6" s="48"/>
      <c r="I6" s="48"/>
      <c r="J6" s="14"/>
    </row>
    <row r="7" spans="2:10" ht="6" customHeight="1" x14ac:dyDescent="0.2">
      <c r="B7" s="294"/>
      <c r="C7" s="294"/>
      <c r="E7" s="37"/>
      <c r="F7" s="37"/>
      <c r="G7" s="37"/>
      <c r="H7" s="37"/>
      <c r="I7" s="37"/>
      <c r="J7" s="14"/>
    </row>
    <row r="8" spans="2:10" ht="17.25" customHeight="1" x14ac:dyDescent="0.2">
      <c r="C8" s="40" t="s">
        <v>4</v>
      </c>
      <c r="D8" s="110"/>
      <c r="E8" s="40" t="s">
        <v>5</v>
      </c>
      <c r="F8" s="44"/>
      <c r="G8" s="40" t="s">
        <v>6</v>
      </c>
      <c r="H8" s="46"/>
      <c r="I8" s="42" t="s">
        <v>3</v>
      </c>
      <c r="J8" s="5"/>
    </row>
    <row r="9" spans="2:10" ht="8.25" customHeight="1" x14ac:dyDescent="0.2">
      <c r="C9" s="44"/>
      <c r="D9" s="110"/>
      <c r="E9" s="44"/>
      <c r="F9" s="44"/>
      <c r="G9" s="44"/>
      <c r="H9" s="46"/>
      <c r="I9" s="292"/>
      <c r="J9" s="5"/>
    </row>
    <row r="10" spans="2:10" ht="20.25" customHeight="1" x14ac:dyDescent="0.2">
      <c r="B10" s="295" t="s">
        <v>1308</v>
      </c>
      <c r="C10" s="75">
        <v>100000000</v>
      </c>
      <c r="D10" s="75"/>
      <c r="E10" s="75">
        <v>30000000</v>
      </c>
      <c r="F10" s="75"/>
      <c r="G10" s="75">
        <v>12641303</v>
      </c>
      <c r="H10" s="75"/>
      <c r="I10" s="77">
        <f>SUM(C10:G10)</f>
        <v>142641303</v>
      </c>
    </row>
    <row r="11" spans="2:10" ht="25.5" customHeight="1" x14ac:dyDescent="0.2">
      <c r="B11" s="142" t="s">
        <v>54</v>
      </c>
      <c r="C11" s="93">
        <v>0</v>
      </c>
      <c r="D11" s="93"/>
      <c r="E11" s="93">
        <v>0</v>
      </c>
      <c r="F11" s="93"/>
      <c r="G11" s="283">
        <v>22414769</v>
      </c>
      <c r="H11" s="93"/>
      <c r="I11" s="94">
        <f>SUM(G11:H11)</f>
        <v>22414769</v>
      </c>
    </row>
    <row r="12" spans="2:10" ht="17.25" customHeight="1" x14ac:dyDescent="0.2">
      <c r="B12" s="143" t="s">
        <v>77</v>
      </c>
      <c r="C12" s="90">
        <v>0</v>
      </c>
      <c r="D12" s="90"/>
      <c r="E12" s="90">
        <v>0</v>
      </c>
      <c r="F12" s="90"/>
      <c r="G12" s="90">
        <v>0</v>
      </c>
      <c r="H12" s="90"/>
      <c r="I12" s="144">
        <v>0</v>
      </c>
    </row>
    <row r="13" spans="2:10" ht="16.5" customHeight="1" x14ac:dyDescent="0.2">
      <c r="B13" s="295" t="s">
        <v>50</v>
      </c>
      <c r="C13" s="75">
        <v>0</v>
      </c>
      <c r="D13" s="75"/>
      <c r="E13" s="75">
        <v>0</v>
      </c>
      <c r="F13" s="75"/>
      <c r="G13" s="75">
        <v>22414769</v>
      </c>
      <c r="H13" s="76"/>
      <c r="I13" s="77">
        <f>SUM(I11:I12)</f>
        <v>22414769</v>
      </c>
    </row>
    <row r="14" spans="2:10" ht="17.25" customHeight="1" x14ac:dyDescent="0.2">
      <c r="B14" s="295" t="s">
        <v>76</v>
      </c>
      <c r="C14" s="75">
        <v>0</v>
      </c>
      <c r="D14" s="75"/>
      <c r="E14" s="75">
        <v>0</v>
      </c>
      <c r="F14" s="75"/>
      <c r="G14" s="75">
        <v>-12641302</v>
      </c>
      <c r="H14" s="75"/>
      <c r="I14" s="77">
        <f>SUM(C14:H14)</f>
        <v>-12641302</v>
      </c>
    </row>
    <row r="15" spans="2:10" ht="24.95" customHeight="1" thickBot="1" x14ac:dyDescent="0.25">
      <c r="B15" s="13" t="s">
        <v>1309</v>
      </c>
      <c r="C15" s="85">
        <f>SUM(C10:C14)</f>
        <v>100000000</v>
      </c>
      <c r="D15" s="77"/>
      <c r="E15" s="85">
        <f>SUM(E10:E14)</f>
        <v>30000000</v>
      </c>
      <c r="F15" s="77"/>
      <c r="G15" s="85">
        <f>G10+G13+G14</f>
        <v>22414770</v>
      </c>
      <c r="H15" s="77"/>
      <c r="I15" s="85">
        <f>SUM(C15:G15)</f>
        <v>152414770</v>
      </c>
    </row>
    <row r="16" spans="2:10" ht="8.25" customHeight="1" thickTop="1" x14ac:dyDescent="0.2">
      <c r="B16" s="294"/>
      <c r="C16" s="77"/>
      <c r="D16" s="77"/>
      <c r="E16" s="91"/>
      <c r="F16" s="77"/>
      <c r="G16" s="91"/>
      <c r="H16" s="77"/>
      <c r="I16" s="91"/>
    </row>
    <row r="17" spans="1:10" ht="24.95" customHeight="1" x14ac:dyDescent="0.2">
      <c r="B17" s="295" t="s">
        <v>1308</v>
      </c>
      <c r="C17" s="75">
        <v>100000000</v>
      </c>
      <c r="D17" s="75"/>
      <c r="E17" s="75">
        <v>30000000</v>
      </c>
      <c r="F17" s="75"/>
      <c r="G17" s="75">
        <v>22414770</v>
      </c>
      <c r="H17" s="75"/>
      <c r="I17" s="77">
        <f>SUM(C17:G17)</f>
        <v>152414770</v>
      </c>
    </row>
    <row r="18" spans="1:10" ht="19.5" customHeight="1" x14ac:dyDescent="0.2">
      <c r="B18" s="142" t="s">
        <v>54</v>
      </c>
      <c r="C18" s="93">
        <v>0</v>
      </c>
      <c r="D18" s="93"/>
      <c r="E18" s="93">
        <v>0</v>
      </c>
      <c r="F18" s="93"/>
      <c r="G18" s="92">
        <f>'قائمة الدخل '!E19</f>
        <v>27687956</v>
      </c>
      <c r="H18" s="93"/>
      <c r="I18" s="94">
        <f>SUM(G18:H18)</f>
        <v>27687956</v>
      </c>
    </row>
    <row r="19" spans="1:10" ht="21" customHeight="1" x14ac:dyDescent="0.2">
      <c r="B19" s="143" t="s">
        <v>77</v>
      </c>
      <c r="C19" s="90">
        <v>0</v>
      </c>
      <c r="D19" s="90"/>
      <c r="E19" s="90">
        <v>0</v>
      </c>
      <c r="F19" s="90"/>
      <c r="G19" s="90">
        <v>0</v>
      </c>
      <c r="H19" s="90"/>
      <c r="I19" s="144">
        <v>0</v>
      </c>
    </row>
    <row r="20" spans="1:10" ht="21.6" customHeight="1" x14ac:dyDescent="0.2">
      <c r="B20" s="295" t="s">
        <v>50</v>
      </c>
      <c r="C20" s="75">
        <v>0</v>
      </c>
      <c r="D20" s="75"/>
      <c r="E20" s="75">
        <v>0</v>
      </c>
      <c r="F20" s="75"/>
      <c r="G20" s="75">
        <f>SUM(G18:G19)</f>
        <v>27687956</v>
      </c>
      <c r="H20" s="76"/>
      <c r="I20" s="77">
        <f>SUM(I18:I19)</f>
        <v>27687956</v>
      </c>
    </row>
    <row r="21" spans="1:10" ht="25.35" customHeight="1" x14ac:dyDescent="0.2">
      <c r="B21" s="295" t="s">
        <v>76</v>
      </c>
      <c r="C21" s="75">
        <v>0</v>
      </c>
      <c r="D21" s="75"/>
      <c r="E21" s="75">
        <v>0</v>
      </c>
      <c r="F21" s="75"/>
      <c r="G21" s="75">
        <v>-22414770</v>
      </c>
      <c r="H21" s="77"/>
      <c r="I21" s="77">
        <f>SUM(C21:H21)</f>
        <v>-22414770</v>
      </c>
    </row>
    <row r="22" spans="1:10" ht="24.95" customHeight="1" thickBot="1" x14ac:dyDescent="0.25">
      <c r="B22" s="294" t="s">
        <v>1309</v>
      </c>
      <c r="C22" s="85">
        <f>C17+C20+C21</f>
        <v>100000000</v>
      </c>
      <c r="D22" s="82"/>
      <c r="E22" s="85">
        <f>E17+E20+E21</f>
        <v>30000000</v>
      </c>
      <c r="F22" s="77"/>
      <c r="G22" s="85">
        <f>G17+G20+G21</f>
        <v>27687956</v>
      </c>
      <c r="H22" s="82"/>
      <c r="I22" s="95">
        <f>SUM(C22:G22)</f>
        <v>157687956</v>
      </c>
    </row>
    <row r="23" spans="1:10" ht="23.25" customHeight="1" thickTop="1" x14ac:dyDescent="0.2">
      <c r="C23" s="29"/>
      <c r="D23" s="29"/>
      <c r="E23" s="29"/>
      <c r="F23" s="29"/>
      <c r="G23" s="29"/>
      <c r="H23" s="29"/>
    </row>
    <row r="24" spans="1:10" ht="36" customHeight="1" x14ac:dyDescent="0.2">
      <c r="C24" s="29"/>
      <c r="D24" s="29"/>
      <c r="E24" s="29"/>
      <c r="F24" s="29"/>
      <c r="G24" s="29"/>
      <c r="H24" s="29"/>
      <c r="I24" s="119"/>
    </row>
    <row r="25" spans="1:10" ht="27" customHeight="1" x14ac:dyDescent="0.2">
      <c r="A25" s="401" t="s">
        <v>470</v>
      </c>
      <c r="B25" s="401"/>
      <c r="C25" s="401"/>
      <c r="D25" s="401"/>
      <c r="E25" s="401"/>
      <c r="F25" s="401"/>
      <c r="G25" s="401"/>
      <c r="H25" s="401"/>
      <c r="I25" s="401"/>
    </row>
    <row r="26" spans="1:10" ht="23.25" customHeight="1" x14ac:dyDescent="0.2">
      <c r="B26" s="403">
        <v>6</v>
      </c>
      <c r="C26" s="403"/>
      <c r="D26" s="403"/>
      <c r="E26" s="403"/>
      <c r="F26" s="403"/>
      <c r="G26" s="403"/>
      <c r="H26" s="403"/>
      <c r="I26" s="403"/>
      <c r="J26" s="403"/>
    </row>
  </sheetData>
  <customSheetViews>
    <customSheetView guid="{C4C54333-0C8B-484B-8210-F3D7E510C081}" scale="160" showPageBreaks="1" showGridLines="0" view="pageBreakPreview" topLeftCell="B18">
      <selection activeCell="E30" sqref="E30"/>
      <pageMargins left="0.28000000000000003" right="0.22" top="0.46" bottom="0" header="0.27" footer="0"/>
      <printOptions horizontalCentered="1"/>
      <pageSetup paperSize="9" scale="84" firstPageNumber="5" orientation="portrait" useFirstPageNumber="1" r:id="rId1"/>
      <headerFooter alignWithMargins="0">
        <oddFooter>&amp;Cصفحة &amp;P من &amp;N</oddFooter>
      </headerFooter>
    </customSheetView>
  </customSheetViews>
  <mergeCells count="5">
    <mergeCell ref="A25:I25"/>
    <mergeCell ref="B26:J26"/>
    <mergeCell ref="B1:I1"/>
    <mergeCell ref="B5:E5"/>
    <mergeCell ref="B4:E4"/>
  </mergeCells>
  <printOptions horizontalCentered="1"/>
  <pageMargins left="0.15748031496062992" right="0.15748031496062992" top="0.62992125984251968" bottom="0" header="0.27559055118110237" footer="0"/>
  <pageSetup paperSize="9" scale="95" firstPageNumber="5" orientation="landscape" useFirstPageNumber="1" r:id="rId2"/>
  <headerFooter alignWithMargins="0"/>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J47"/>
  <sheetViews>
    <sheetView rightToLeft="1" topLeftCell="A25" zoomScale="90" zoomScaleNormal="90" zoomScaleSheetLayoutView="80" workbookViewId="0">
      <selection activeCell="C16" sqref="C16"/>
    </sheetView>
  </sheetViews>
  <sheetFormatPr defaultColWidth="9.375" defaultRowHeight="20.25" x14ac:dyDescent="0.2"/>
  <cols>
    <col min="1" max="1" width="3.625" style="1" customWidth="1"/>
    <col min="2" max="2" width="45.5" style="1" customWidth="1"/>
    <col min="3" max="3" width="16.625" style="1" customWidth="1"/>
    <col min="4" max="4" width="3.875" style="1" customWidth="1"/>
    <col min="5" max="5" width="15.375" style="9" customWidth="1"/>
    <col min="6" max="6" width="3.125" style="9" customWidth="1"/>
    <col min="7" max="7" width="1.375" style="1" customWidth="1"/>
    <col min="8" max="8" width="18.375" style="20" customWidth="1"/>
    <col min="9" max="9" width="16.375" style="1" customWidth="1"/>
    <col min="10" max="10" width="14.375" style="1" customWidth="1"/>
    <col min="11" max="253" width="9.375" style="1"/>
    <col min="254" max="254" width="12.375" style="1" customWidth="1"/>
    <col min="255" max="255" width="52.375" style="1" customWidth="1"/>
    <col min="256" max="256" width="1" style="1" customWidth="1"/>
    <col min="257" max="257" width="18.375" style="1" customWidth="1"/>
    <col min="258" max="258" width="1.375" style="1" customWidth="1"/>
    <col min="259" max="259" width="18.375" style="1" customWidth="1"/>
    <col min="260" max="260" width="1.375" style="1" customWidth="1"/>
    <col min="261" max="261" width="1" style="1" customWidth="1"/>
    <col min="262" max="262" width="1.375" style="1" customWidth="1"/>
    <col min="263" max="263" width="13.375" style="1" bestFit="1" customWidth="1"/>
    <col min="264" max="264" width="18.375" style="1" bestFit="1" customWidth="1"/>
    <col min="265" max="265" width="16.375" style="1" customWidth="1"/>
    <col min="266" max="266" width="14.375" style="1" bestFit="1" customWidth="1"/>
    <col min="267" max="509" width="9.375" style="1"/>
    <col min="510" max="510" width="12.375" style="1" customWidth="1"/>
    <col min="511" max="511" width="52.375" style="1" customWidth="1"/>
    <col min="512" max="512" width="1" style="1" customWidth="1"/>
    <col min="513" max="513" width="18.375" style="1" customWidth="1"/>
    <col min="514" max="514" width="1.375" style="1" customWidth="1"/>
    <col min="515" max="515" width="18.375" style="1" customWidth="1"/>
    <col min="516" max="516" width="1.375" style="1" customWidth="1"/>
    <col min="517" max="517" width="1" style="1" customWidth="1"/>
    <col min="518" max="518" width="1.375" style="1" customWidth="1"/>
    <col min="519" max="519" width="13.375" style="1" bestFit="1" customWidth="1"/>
    <col min="520" max="520" width="18.375" style="1" bestFit="1" customWidth="1"/>
    <col min="521" max="521" width="16.375" style="1" customWidth="1"/>
    <col min="522" max="522" width="14.375" style="1" bestFit="1" customWidth="1"/>
    <col min="523" max="765" width="9.375" style="1"/>
    <col min="766" max="766" width="12.375" style="1" customWidth="1"/>
    <col min="767" max="767" width="52.375" style="1" customWidth="1"/>
    <col min="768" max="768" width="1" style="1" customWidth="1"/>
    <col min="769" max="769" width="18.375" style="1" customWidth="1"/>
    <col min="770" max="770" width="1.375" style="1" customWidth="1"/>
    <col min="771" max="771" width="18.375" style="1" customWidth="1"/>
    <col min="772" max="772" width="1.375" style="1" customWidth="1"/>
    <col min="773" max="773" width="1" style="1" customWidth="1"/>
    <col min="774" max="774" width="1.375" style="1" customWidth="1"/>
    <col min="775" max="775" width="13.375" style="1" bestFit="1" customWidth="1"/>
    <col min="776" max="776" width="18.375" style="1" bestFit="1" customWidth="1"/>
    <col min="777" max="777" width="16.375" style="1" customWidth="1"/>
    <col min="778" max="778" width="14.375" style="1" bestFit="1" customWidth="1"/>
    <col min="779" max="1021" width="9.375" style="1"/>
    <col min="1022" max="1022" width="12.375" style="1" customWidth="1"/>
    <col min="1023" max="1023" width="52.375" style="1" customWidth="1"/>
    <col min="1024" max="1024" width="1" style="1" customWidth="1"/>
    <col min="1025" max="1025" width="18.375" style="1" customWidth="1"/>
    <col min="1026" max="1026" width="1.375" style="1" customWidth="1"/>
    <col min="1027" max="1027" width="18.375" style="1" customWidth="1"/>
    <col min="1028" max="1028" width="1.375" style="1" customWidth="1"/>
    <col min="1029" max="1029" width="1" style="1" customWidth="1"/>
    <col min="1030" max="1030" width="1.375" style="1" customWidth="1"/>
    <col min="1031" max="1031" width="13.375" style="1" bestFit="1" customWidth="1"/>
    <col min="1032" max="1032" width="18.375" style="1" bestFit="1" customWidth="1"/>
    <col min="1033" max="1033" width="16.375" style="1" customWidth="1"/>
    <col min="1034" max="1034" width="14.375" style="1" bestFit="1" customWidth="1"/>
    <col min="1035" max="1277" width="9.375" style="1"/>
    <col min="1278" max="1278" width="12.375" style="1" customWidth="1"/>
    <col min="1279" max="1279" width="52.375" style="1" customWidth="1"/>
    <col min="1280" max="1280" width="1" style="1" customWidth="1"/>
    <col min="1281" max="1281" width="18.375" style="1" customWidth="1"/>
    <col min="1282" max="1282" width="1.375" style="1" customWidth="1"/>
    <col min="1283" max="1283" width="18.375" style="1" customWidth="1"/>
    <col min="1284" max="1284" width="1.375" style="1" customWidth="1"/>
    <col min="1285" max="1285" width="1" style="1" customWidth="1"/>
    <col min="1286" max="1286" width="1.375" style="1" customWidth="1"/>
    <col min="1287" max="1287" width="13.375" style="1" bestFit="1" customWidth="1"/>
    <col min="1288" max="1288" width="18.375" style="1" bestFit="1" customWidth="1"/>
    <col min="1289" max="1289" width="16.375" style="1" customWidth="1"/>
    <col min="1290" max="1290" width="14.375" style="1" bestFit="1" customWidth="1"/>
    <col min="1291" max="1533" width="9.375" style="1"/>
    <col min="1534" max="1534" width="12.375" style="1" customWidth="1"/>
    <col min="1535" max="1535" width="52.375" style="1" customWidth="1"/>
    <col min="1536" max="1536" width="1" style="1" customWidth="1"/>
    <col min="1537" max="1537" width="18.375" style="1" customWidth="1"/>
    <col min="1538" max="1538" width="1.375" style="1" customWidth="1"/>
    <col min="1539" max="1539" width="18.375" style="1" customWidth="1"/>
    <col min="1540" max="1540" width="1.375" style="1" customWidth="1"/>
    <col min="1541" max="1541" width="1" style="1" customWidth="1"/>
    <col min="1542" max="1542" width="1.375" style="1" customWidth="1"/>
    <col min="1543" max="1543" width="13.375" style="1" bestFit="1" customWidth="1"/>
    <col min="1544" max="1544" width="18.375" style="1" bestFit="1" customWidth="1"/>
    <col min="1545" max="1545" width="16.375" style="1" customWidth="1"/>
    <col min="1546" max="1546" width="14.375" style="1" bestFit="1" customWidth="1"/>
    <col min="1547" max="1789" width="9.375" style="1"/>
    <col min="1790" max="1790" width="12.375" style="1" customWidth="1"/>
    <col min="1791" max="1791" width="52.375" style="1" customWidth="1"/>
    <col min="1792" max="1792" width="1" style="1" customWidth="1"/>
    <col min="1793" max="1793" width="18.375" style="1" customWidth="1"/>
    <col min="1794" max="1794" width="1.375" style="1" customWidth="1"/>
    <col min="1795" max="1795" width="18.375" style="1" customWidth="1"/>
    <col min="1796" max="1796" width="1.375" style="1" customWidth="1"/>
    <col min="1797" max="1797" width="1" style="1" customWidth="1"/>
    <col min="1798" max="1798" width="1.375" style="1" customWidth="1"/>
    <col min="1799" max="1799" width="13.375" style="1" bestFit="1" customWidth="1"/>
    <col min="1800" max="1800" width="18.375" style="1" bestFit="1" customWidth="1"/>
    <col min="1801" max="1801" width="16.375" style="1" customWidth="1"/>
    <col min="1802" max="1802" width="14.375" style="1" bestFit="1" customWidth="1"/>
    <col min="1803" max="2045" width="9.375" style="1"/>
    <col min="2046" max="2046" width="12.375" style="1" customWidth="1"/>
    <col min="2047" max="2047" width="52.375" style="1" customWidth="1"/>
    <col min="2048" max="2048" width="1" style="1" customWidth="1"/>
    <col min="2049" max="2049" width="18.375" style="1" customWidth="1"/>
    <col min="2050" max="2050" width="1.375" style="1" customWidth="1"/>
    <col min="2051" max="2051" width="18.375" style="1" customWidth="1"/>
    <col min="2052" max="2052" width="1.375" style="1" customWidth="1"/>
    <col min="2053" max="2053" width="1" style="1" customWidth="1"/>
    <col min="2054" max="2054" width="1.375" style="1" customWidth="1"/>
    <col min="2055" max="2055" width="13.375" style="1" bestFit="1" customWidth="1"/>
    <col min="2056" max="2056" width="18.375" style="1" bestFit="1" customWidth="1"/>
    <col min="2057" max="2057" width="16.375" style="1" customWidth="1"/>
    <col min="2058" max="2058" width="14.375" style="1" bestFit="1" customWidth="1"/>
    <col min="2059" max="2301" width="9.375" style="1"/>
    <col min="2302" max="2302" width="12.375" style="1" customWidth="1"/>
    <col min="2303" max="2303" width="52.375" style="1" customWidth="1"/>
    <col min="2304" max="2304" width="1" style="1" customWidth="1"/>
    <col min="2305" max="2305" width="18.375" style="1" customWidth="1"/>
    <col min="2306" max="2306" width="1.375" style="1" customWidth="1"/>
    <col min="2307" max="2307" width="18.375" style="1" customWidth="1"/>
    <col min="2308" max="2308" width="1.375" style="1" customWidth="1"/>
    <col min="2309" max="2309" width="1" style="1" customWidth="1"/>
    <col min="2310" max="2310" width="1.375" style="1" customWidth="1"/>
    <col min="2311" max="2311" width="13.375" style="1" bestFit="1" customWidth="1"/>
    <col min="2312" max="2312" width="18.375" style="1" bestFit="1" customWidth="1"/>
    <col min="2313" max="2313" width="16.375" style="1" customWidth="1"/>
    <col min="2314" max="2314" width="14.375" style="1" bestFit="1" customWidth="1"/>
    <col min="2315" max="2557" width="9.375" style="1"/>
    <col min="2558" max="2558" width="12.375" style="1" customWidth="1"/>
    <col min="2559" max="2559" width="52.375" style="1" customWidth="1"/>
    <col min="2560" max="2560" width="1" style="1" customWidth="1"/>
    <col min="2561" max="2561" width="18.375" style="1" customWidth="1"/>
    <col min="2562" max="2562" width="1.375" style="1" customWidth="1"/>
    <col min="2563" max="2563" width="18.375" style="1" customWidth="1"/>
    <col min="2564" max="2564" width="1.375" style="1" customWidth="1"/>
    <col min="2565" max="2565" width="1" style="1" customWidth="1"/>
    <col min="2566" max="2566" width="1.375" style="1" customWidth="1"/>
    <col min="2567" max="2567" width="13.375" style="1" bestFit="1" customWidth="1"/>
    <col min="2568" max="2568" width="18.375" style="1" bestFit="1" customWidth="1"/>
    <col min="2569" max="2569" width="16.375" style="1" customWidth="1"/>
    <col min="2570" max="2570" width="14.375" style="1" bestFit="1" customWidth="1"/>
    <col min="2571" max="2813" width="9.375" style="1"/>
    <col min="2814" max="2814" width="12.375" style="1" customWidth="1"/>
    <col min="2815" max="2815" width="52.375" style="1" customWidth="1"/>
    <col min="2816" max="2816" width="1" style="1" customWidth="1"/>
    <col min="2817" max="2817" width="18.375" style="1" customWidth="1"/>
    <col min="2818" max="2818" width="1.375" style="1" customWidth="1"/>
    <col min="2819" max="2819" width="18.375" style="1" customWidth="1"/>
    <col min="2820" max="2820" width="1.375" style="1" customWidth="1"/>
    <col min="2821" max="2821" width="1" style="1" customWidth="1"/>
    <col min="2822" max="2822" width="1.375" style="1" customWidth="1"/>
    <col min="2823" max="2823" width="13.375" style="1" bestFit="1" customWidth="1"/>
    <col min="2824" max="2824" width="18.375" style="1" bestFit="1" customWidth="1"/>
    <col min="2825" max="2825" width="16.375" style="1" customWidth="1"/>
    <col min="2826" max="2826" width="14.375" style="1" bestFit="1" customWidth="1"/>
    <col min="2827" max="3069" width="9.375" style="1"/>
    <col min="3070" max="3070" width="12.375" style="1" customWidth="1"/>
    <col min="3071" max="3071" width="52.375" style="1" customWidth="1"/>
    <col min="3072" max="3072" width="1" style="1" customWidth="1"/>
    <col min="3073" max="3073" width="18.375" style="1" customWidth="1"/>
    <col min="3074" max="3074" width="1.375" style="1" customWidth="1"/>
    <col min="3075" max="3075" width="18.375" style="1" customWidth="1"/>
    <col min="3076" max="3076" width="1.375" style="1" customWidth="1"/>
    <col min="3077" max="3077" width="1" style="1" customWidth="1"/>
    <col min="3078" max="3078" width="1.375" style="1" customWidth="1"/>
    <col min="3079" max="3079" width="13.375" style="1" bestFit="1" customWidth="1"/>
    <col min="3080" max="3080" width="18.375" style="1" bestFit="1" customWidth="1"/>
    <col min="3081" max="3081" width="16.375" style="1" customWidth="1"/>
    <col min="3082" max="3082" width="14.375" style="1" bestFit="1" customWidth="1"/>
    <col min="3083" max="3325" width="9.375" style="1"/>
    <col min="3326" max="3326" width="12.375" style="1" customWidth="1"/>
    <col min="3327" max="3327" width="52.375" style="1" customWidth="1"/>
    <col min="3328" max="3328" width="1" style="1" customWidth="1"/>
    <col min="3329" max="3329" width="18.375" style="1" customWidth="1"/>
    <col min="3330" max="3330" width="1.375" style="1" customWidth="1"/>
    <col min="3331" max="3331" width="18.375" style="1" customWidth="1"/>
    <col min="3332" max="3332" width="1.375" style="1" customWidth="1"/>
    <col min="3333" max="3333" width="1" style="1" customWidth="1"/>
    <col min="3334" max="3334" width="1.375" style="1" customWidth="1"/>
    <col min="3335" max="3335" width="13.375" style="1" bestFit="1" customWidth="1"/>
    <col min="3336" max="3336" width="18.375" style="1" bestFit="1" customWidth="1"/>
    <col min="3337" max="3337" width="16.375" style="1" customWidth="1"/>
    <col min="3338" max="3338" width="14.375" style="1" bestFit="1" customWidth="1"/>
    <col min="3339" max="3581" width="9.375" style="1"/>
    <col min="3582" max="3582" width="12.375" style="1" customWidth="1"/>
    <col min="3583" max="3583" width="52.375" style="1" customWidth="1"/>
    <col min="3584" max="3584" width="1" style="1" customWidth="1"/>
    <col min="3585" max="3585" width="18.375" style="1" customWidth="1"/>
    <col min="3586" max="3586" width="1.375" style="1" customWidth="1"/>
    <col min="3587" max="3587" width="18.375" style="1" customWidth="1"/>
    <col min="3588" max="3588" width="1.375" style="1" customWidth="1"/>
    <col min="3589" max="3589" width="1" style="1" customWidth="1"/>
    <col min="3590" max="3590" width="1.375" style="1" customWidth="1"/>
    <col min="3591" max="3591" width="13.375" style="1" bestFit="1" customWidth="1"/>
    <col min="3592" max="3592" width="18.375" style="1" bestFit="1" customWidth="1"/>
    <col min="3593" max="3593" width="16.375" style="1" customWidth="1"/>
    <col min="3594" max="3594" width="14.375" style="1" bestFit="1" customWidth="1"/>
    <col min="3595" max="3837" width="9.375" style="1"/>
    <col min="3838" max="3838" width="12.375" style="1" customWidth="1"/>
    <col min="3839" max="3839" width="52.375" style="1" customWidth="1"/>
    <col min="3840" max="3840" width="1" style="1" customWidth="1"/>
    <col min="3841" max="3841" width="18.375" style="1" customWidth="1"/>
    <col min="3842" max="3842" width="1.375" style="1" customWidth="1"/>
    <col min="3843" max="3843" width="18.375" style="1" customWidth="1"/>
    <col min="3844" max="3844" width="1.375" style="1" customWidth="1"/>
    <col min="3845" max="3845" width="1" style="1" customWidth="1"/>
    <col min="3846" max="3846" width="1.375" style="1" customWidth="1"/>
    <col min="3847" max="3847" width="13.375" style="1" bestFit="1" customWidth="1"/>
    <col min="3848" max="3848" width="18.375" style="1" bestFit="1" customWidth="1"/>
    <col min="3849" max="3849" width="16.375" style="1" customWidth="1"/>
    <col min="3850" max="3850" width="14.375" style="1" bestFit="1" customWidth="1"/>
    <col min="3851" max="4093" width="9.375" style="1"/>
    <col min="4094" max="4094" width="12.375" style="1" customWidth="1"/>
    <col min="4095" max="4095" width="52.375" style="1" customWidth="1"/>
    <col min="4096" max="4096" width="1" style="1" customWidth="1"/>
    <col min="4097" max="4097" width="18.375" style="1" customWidth="1"/>
    <col min="4098" max="4098" width="1.375" style="1" customWidth="1"/>
    <col min="4099" max="4099" width="18.375" style="1" customWidth="1"/>
    <col min="4100" max="4100" width="1.375" style="1" customWidth="1"/>
    <col min="4101" max="4101" width="1" style="1" customWidth="1"/>
    <col min="4102" max="4102" width="1.375" style="1" customWidth="1"/>
    <col min="4103" max="4103" width="13.375" style="1" bestFit="1" customWidth="1"/>
    <col min="4104" max="4104" width="18.375" style="1" bestFit="1" customWidth="1"/>
    <col min="4105" max="4105" width="16.375" style="1" customWidth="1"/>
    <col min="4106" max="4106" width="14.375" style="1" bestFit="1" customWidth="1"/>
    <col min="4107" max="4349" width="9.375" style="1"/>
    <col min="4350" max="4350" width="12.375" style="1" customWidth="1"/>
    <col min="4351" max="4351" width="52.375" style="1" customWidth="1"/>
    <col min="4352" max="4352" width="1" style="1" customWidth="1"/>
    <col min="4353" max="4353" width="18.375" style="1" customWidth="1"/>
    <col min="4354" max="4354" width="1.375" style="1" customWidth="1"/>
    <col min="4355" max="4355" width="18.375" style="1" customWidth="1"/>
    <col min="4356" max="4356" width="1.375" style="1" customWidth="1"/>
    <col min="4357" max="4357" width="1" style="1" customWidth="1"/>
    <col min="4358" max="4358" width="1.375" style="1" customWidth="1"/>
    <col min="4359" max="4359" width="13.375" style="1" bestFit="1" customWidth="1"/>
    <col min="4360" max="4360" width="18.375" style="1" bestFit="1" customWidth="1"/>
    <col min="4361" max="4361" width="16.375" style="1" customWidth="1"/>
    <col min="4362" max="4362" width="14.375" style="1" bestFit="1" customWidth="1"/>
    <col min="4363" max="4605" width="9.375" style="1"/>
    <col min="4606" max="4606" width="12.375" style="1" customWidth="1"/>
    <col min="4607" max="4607" width="52.375" style="1" customWidth="1"/>
    <col min="4608" max="4608" width="1" style="1" customWidth="1"/>
    <col min="4609" max="4609" width="18.375" style="1" customWidth="1"/>
    <col min="4610" max="4610" width="1.375" style="1" customWidth="1"/>
    <col min="4611" max="4611" width="18.375" style="1" customWidth="1"/>
    <col min="4612" max="4612" width="1.375" style="1" customWidth="1"/>
    <col min="4613" max="4613" width="1" style="1" customWidth="1"/>
    <col min="4614" max="4614" width="1.375" style="1" customWidth="1"/>
    <col min="4615" max="4615" width="13.375" style="1" bestFit="1" customWidth="1"/>
    <col min="4616" max="4616" width="18.375" style="1" bestFit="1" customWidth="1"/>
    <col min="4617" max="4617" width="16.375" style="1" customWidth="1"/>
    <col min="4618" max="4618" width="14.375" style="1" bestFit="1" customWidth="1"/>
    <col min="4619" max="4861" width="9.375" style="1"/>
    <col min="4862" max="4862" width="12.375" style="1" customWidth="1"/>
    <col min="4863" max="4863" width="52.375" style="1" customWidth="1"/>
    <col min="4864" max="4864" width="1" style="1" customWidth="1"/>
    <col min="4865" max="4865" width="18.375" style="1" customWidth="1"/>
    <col min="4866" max="4866" width="1.375" style="1" customWidth="1"/>
    <col min="4867" max="4867" width="18.375" style="1" customWidth="1"/>
    <col min="4868" max="4868" width="1.375" style="1" customWidth="1"/>
    <col min="4869" max="4869" width="1" style="1" customWidth="1"/>
    <col min="4870" max="4870" width="1.375" style="1" customWidth="1"/>
    <col min="4871" max="4871" width="13.375" style="1" bestFit="1" customWidth="1"/>
    <col min="4872" max="4872" width="18.375" style="1" bestFit="1" customWidth="1"/>
    <col min="4873" max="4873" width="16.375" style="1" customWidth="1"/>
    <col min="4874" max="4874" width="14.375" style="1" bestFit="1" customWidth="1"/>
    <col min="4875" max="5117" width="9.375" style="1"/>
    <col min="5118" max="5118" width="12.375" style="1" customWidth="1"/>
    <col min="5119" max="5119" width="52.375" style="1" customWidth="1"/>
    <col min="5120" max="5120" width="1" style="1" customWidth="1"/>
    <col min="5121" max="5121" width="18.375" style="1" customWidth="1"/>
    <col min="5122" max="5122" width="1.375" style="1" customWidth="1"/>
    <col min="5123" max="5123" width="18.375" style="1" customWidth="1"/>
    <col min="5124" max="5124" width="1.375" style="1" customWidth="1"/>
    <col min="5125" max="5125" width="1" style="1" customWidth="1"/>
    <col min="5126" max="5126" width="1.375" style="1" customWidth="1"/>
    <col min="5127" max="5127" width="13.375" style="1" bestFit="1" customWidth="1"/>
    <col min="5128" max="5128" width="18.375" style="1" bestFit="1" customWidth="1"/>
    <col min="5129" max="5129" width="16.375" style="1" customWidth="1"/>
    <col min="5130" max="5130" width="14.375" style="1" bestFit="1" customWidth="1"/>
    <col min="5131" max="5373" width="9.375" style="1"/>
    <col min="5374" max="5374" width="12.375" style="1" customWidth="1"/>
    <col min="5375" max="5375" width="52.375" style="1" customWidth="1"/>
    <col min="5376" max="5376" width="1" style="1" customWidth="1"/>
    <col min="5377" max="5377" width="18.375" style="1" customWidth="1"/>
    <col min="5378" max="5378" width="1.375" style="1" customWidth="1"/>
    <col min="5379" max="5379" width="18.375" style="1" customWidth="1"/>
    <col min="5380" max="5380" width="1.375" style="1" customWidth="1"/>
    <col min="5381" max="5381" width="1" style="1" customWidth="1"/>
    <col min="5382" max="5382" width="1.375" style="1" customWidth="1"/>
    <col min="5383" max="5383" width="13.375" style="1" bestFit="1" customWidth="1"/>
    <col min="5384" max="5384" width="18.375" style="1" bestFit="1" customWidth="1"/>
    <col min="5385" max="5385" width="16.375" style="1" customWidth="1"/>
    <col min="5386" max="5386" width="14.375" style="1" bestFit="1" customWidth="1"/>
    <col min="5387" max="5629" width="9.375" style="1"/>
    <col min="5630" max="5630" width="12.375" style="1" customWidth="1"/>
    <col min="5631" max="5631" width="52.375" style="1" customWidth="1"/>
    <col min="5632" max="5632" width="1" style="1" customWidth="1"/>
    <col min="5633" max="5633" width="18.375" style="1" customWidth="1"/>
    <col min="5634" max="5634" width="1.375" style="1" customWidth="1"/>
    <col min="5635" max="5635" width="18.375" style="1" customWidth="1"/>
    <col min="5636" max="5636" width="1.375" style="1" customWidth="1"/>
    <col min="5637" max="5637" width="1" style="1" customWidth="1"/>
    <col min="5638" max="5638" width="1.375" style="1" customWidth="1"/>
    <col min="5639" max="5639" width="13.375" style="1" bestFit="1" customWidth="1"/>
    <col min="5640" max="5640" width="18.375" style="1" bestFit="1" customWidth="1"/>
    <col min="5641" max="5641" width="16.375" style="1" customWidth="1"/>
    <col min="5642" max="5642" width="14.375" style="1" bestFit="1" customWidth="1"/>
    <col min="5643" max="5885" width="9.375" style="1"/>
    <col min="5886" max="5886" width="12.375" style="1" customWidth="1"/>
    <col min="5887" max="5887" width="52.375" style="1" customWidth="1"/>
    <col min="5888" max="5888" width="1" style="1" customWidth="1"/>
    <col min="5889" max="5889" width="18.375" style="1" customWidth="1"/>
    <col min="5890" max="5890" width="1.375" style="1" customWidth="1"/>
    <col min="5891" max="5891" width="18.375" style="1" customWidth="1"/>
    <col min="5892" max="5892" width="1.375" style="1" customWidth="1"/>
    <col min="5893" max="5893" width="1" style="1" customWidth="1"/>
    <col min="5894" max="5894" width="1.375" style="1" customWidth="1"/>
    <col min="5895" max="5895" width="13.375" style="1" bestFit="1" customWidth="1"/>
    <col min="5896" max="5896" width="18.375" style="1" bestFit="1" customWidth="1"/>
    <col min="5897" max="5897" width="16.375" style="1" customWidth="1"/>
    <col min="5898" max="5898" width="14.375" style="1" bestFit="1" customWidth="1"/>
    <col min="5899" max="6141" width="9.375" style="1"/>
    <col min="6142" max="6142" width="12.375" style="1" customWidth="1"/>
    <col min="6143" max="6143" width="52.375" style="1" customWidth="1"/>
    <col min="6144" max="6144" width="1" style="1" customWidth="1"/>
    <col min="6145" max="6145" width="18.375" style="1" customWidth="1"/>
    <col min="6146" max="6146" width="1.375" style="1" customWidth="1"/>
    <col min="6147" max="6147" width="18.375" style="1" customWidth="1"/>
    <col min="6148" max="6148" width="1.375" style="1" customWidth="1"/>
    <col min="6149" max="6149" width="1" style="1" customWidth="1"/>
    <col min="6150" max="6150" width="1.375" style="1" customWidth="1"/>
    <col min="6151" max="6151" width="13.375" style="1" bestFit="1" customWidth="1"/>
    <col min="6152" max="6152" width="18.375" style="1" bestFit="1" customWidth="1"/>
    <col min="6153" max="6153" width="16.375" style="1" customWidth="1"/>
    <col min="6154" max="6154" width="14.375" style="1" bestFit="1" customWidth="1"/>
    <col min="6155" max="6397" width="9.375" style="1"/>
    <col min="6398" max="6398" width="12.375" style="1" customWidth="1"/>
    <col min="6399" max="6399" width="52.375" style="1" customWidth="1"/>
    <col min="6400" max="6400" width="1" style="1" customWidth="1"/>
    <col min="6401" max="6401" width="18.375" style="1" customWidth="1"/>
    <col min="6402" max="6402" width="1.375" style="1" customWidth="1"/>
    <col min="6403" max="6403" width="18.375" style="1" customWidth="1"/>
    <col min="6404" max="6404" width="1.375" style="1" customWidth="1"/>
    <col min="6405" max="6405" width="1" style="1" customWidth="1"/>
    <col min="6406" max="6406" width="1.375" style="1" customWidth="1"/>
    <col min="6407" max="6407" width="13.375" style="1" bestFit="1" customWidth="1"/>
    <col min="6408" max="6408" width="18.375" style="1" bestFit="1" customWidth="1"/>
    <col min="6409" max="6409" width="16.375" style="1" customWidth="1"/>
    <col min="6410" max="6410" width="14.375" style="1" bestFit="1" customWidth="1"/>
    <col min="6411" max="6653" width="9.375" style="1"/>
    <col min="6654" max="6654" width="12.375" style="1" customWidth="1"/>
    <col min="6655" max="6655" width="52.375" style="1" customWidth="1"/>
    <col min="6656" max="6656" width="1" style="1" customWidth="1"/>
    <col min="6657" max="6657" width="18.375" style="1" customWidth="1"/>
    <col min="6658" max="6658" width="1.375" style="1" customWidth="1"/>
    <col min="6659" max="6659" width="18.375" style="1" customWidth="1"/>
    <col min="6660" max="6660" width="1.375" style="1" customWidth="1"/>
    <col min="6661" max="6661" width="1" style="1" customWidth="1"/>
    <col min="6662" max="6662" width="1.375" style="1" customWidth="1"/>
    <col min="6663" max="6663" width="13.375" style="1" bestFit="1" customWidth="1"/>
    <col min="6664" max="6664" width="18.375" style="1" bestFit="1" customWidth="1"/>
    <col min="6665" max="6665" width="16.375" style="1" customWidth="1"/>
    <col min="6666" max="6666" width="14.375" style="1" bestFit="1" customWidth="1"/>
    <col min="6667" max="6909" width="9.375" style="1"/>
    <col min="6910" max="6910" width="12.375" style="1" customWidth="1"/>
    <col min="6911" max="6911" width="52.375" style="1" customWidth="1"/>
    <col min="6912" max="6912" width="1" style="1" customWidth="1"/>
    <col min="6913" max="6913" width="18.375" style="1" customWidth="1"/>
    <col min="6914" max="6914" width="1.375" style="1" customWidth="1"/>
    <col min="6915" max="6915" width="18.375" style="1" customWidth="1"/>
    <col min="6916" max="6916" width="1.375" style="1" customWidth="1"/>
    <col min="6917" max="6917" width="1" style="1" customWidth="1"/>
    <col min="6918" max="6918" width="1.375" style="1" customWidth="1"/>
    <col min="6919" max="6919" width="13.375" style="1" bestFit="1" customWidth="1"/>
    <col min="6920" max="6920" width="18.375" style="1" bestFit="1" customWidth="1"/>
    <col min="6921" max="6921" width="16.375" style="1" customWidth="1"/>
    <col min="6922" max="6922" width="14.375" style="1" bestFit="1" customWidth="1"/>
    <col min="6923" max="7165" width="9.375" style="1"/>
    <col min="7166" max="7166" width="12.375" style="1" customWidth="1"/>
    <col min="7167" max="7167" width="52.375" style="1" customWidth="1"/>
    <col min="7168" max="7168" width="1" style="1" customWidth="1"/>
    <col min="7169" max="7169" width="18.375" style="1" customWidth="1"/>
    <col min="7170" max="7170" width="1.375" style="1" customWidth="1"/>
    <col min="7171" max="7171" width="18.375" style="1" customWidth="1"/>
    <col min="7172" max="7172" width="1.375" style="1" customWidth="1"/>
    <col min="7173" max="7173" width="1" style="1" customWidth="1"/>
    <col min="7174" max="7174" width="1.375" style="1" customWidth="1"/>
    <col min="7175" max="7175" width="13.375" style="1" bestFit="1" customWidth="1"/>
    <col min="7176" max="7176" width="18.375" style="1" bestFit="1" customWidth="1"/>
    <col min="7177" max="7177" width="16.375" style="1" customWidth="1"/>
    <col min="7178" max="7178" width="14.375" style="1" bestFit="1" customWidth="1"/>
    <col min="7179" max="7421" width="9.375" style="1"/>
    <col min="7422" max="7422" width="12.375" style="1" customWidth="1"/>
    <col min="7423" max="7423" width="52.375" style="1" customWidth="1"/>
    <col min="7424" max="7424" width="1" style="1" customWidth="1"/>
    <col min="7425" max="7425" width="18.375" style="1" customWidth="1"/>
    <col min="7426" max="7426" width="1.375" style="1" customWidth="1"/>
    <col min="7427" max="7427" width="18.375" style="1" customWidth="1"/>
    <col min="7428" max="7428" width="1.375" style="1" customWidth="1"/>
    <col min="7429" max="7429" width="1" style="1" customWidth="1"/>
    <col min="7430" max="7430" width="1.375" style="1" customWidth="1"/>
    <col min="7431" max="7431" width="13.375" style="1" bestFit="1" customWidth="1"/>
    <col min="7432" max="7432" width="18.375" style="1" bestFit="1" customWidth="1"/>
    <col min="7433" max="7433" width="16.375" style="1" customWidth="1"/>
    <col min="7434" max="7434" width="14.375" style="1" bestFit="1" customWidth="1"/>
    <col min="7435" max="7677" width="9.375" style="1"/>
    <col min="7678" max="7678" width="12.375" style="1" customWidth="1"/>
    <col min="7679" max="7679" width="52.375" style="1" customWidth="1"/>
    <col min="7680" max="7680" width="1" style="1" customWidth="1"/>
    <col min="7681" max="7681" width="18.375" style="1" customWidth="1"/>
    <col min="7682" max="7682" width="1.375" style="1" customWidth="1"/>
    <col min="7683" max="7683" width="18.375" style="1" customWidth="1"/>
    <col min="7684" max="7684" width="1.375" style="1" customWidth="1"/>
    <col min="7685" max="7685" width="1" style="1" customWidth="1"/>
    <col min="7686" max="7686" width="1.375" style="1" customWidth="1"/>
    <col min="7687" max="7687" width="13.375" style="1" bestFit="1" customWidth="1"/>
    <col min="7688" max="7688" width="18.375" style="1" bestFit="1" customWidth="1"/>
    <col min="7689" max="7689" width="16.375" style="1" customWidth="1"/>
    <col min="7690" max="7690" width="14.375" style="1" bestFit="1" customWidth="1"/>
    <col min="7691" max="7933" width="9.375" style="1"/>
    <col min="7934" max="7934" width="12.375" style="1" customWidth="1"/>
    <col min="7935" max="7935" width="52.375" style="1" customWidth="1"/>
    <col min="7936" max="7936" width="1" style="1" customWidth="1"/>
    <col min="7937" max="7937" width="18.375" style="1" customWidth="1"/>
    <col min="7938" max="7938" width="1.375" style="1" customWidth="1"/>
    <col min="7939" max="7939" width="18.375" style="1" customWidth="1"/>
    <col min="7940" max="7940" width="1.375" style="1" customWidth="1"/>
    <col min="7941" max="7941" width="1" style="1" customWidth="1"/>
    <col min="7942" max="7942" width="1.375" style="1" customWidth="1"/>
    <col min="7943" max="7943" width="13.375" style="1" bestFit="1" customWidth="1"/>
    <col min="7944" max="7944" width="18.375" style="1" bestFit="1" customWidth="1"/>
    <col min="7945" max="7945" width="16.375" style="1" customWidth="1"/>
    <col min="7946" max="7946" width="14.375" style="1" bestFit="1" customWidth="1"/>
    <col min="7947" max="8189" width="9.375" style="1"/>
    <col min="8190" max="8190" width="12.375" style="1" customWidth="1"/>
    <col min="8191" max="8191" width="52.375" style="1" customWidth="1"/>
    <col min="8192" max="8192" width="1" style="1" customWidth="1"/>
    <col min="8193" max="8193" width="18.375" style="1" customWidth="1"/>
    <col min="8194" max="8194" width="1.375" style="1" customWidth="1"/>
    <col min="8195" max="8195" width="18.375" style="1" customWidth="1"/>
    <col min="8196" max="8196" width="1.375" style="1" customWidth="1"/>
    <col min="8197" max="8197" width="1" style="1" customWidth="1"/>
    <col min="8198" max="8198" width="1.375" style="1" customWidth="1"/>
    <col min="8199" max="8199" width="13.375" style="1" bestFit="1" customWidth="1"/>
    <col min="8200" max="8200" width="18.375" style="1" bestFit="1" customWidth="1"/>
    <col min="8201" max="8201" width="16.375" style="1" customWidth="1"/>
    <col min="8202" max="8202" width="14.375" style="1" bestFit="1" customWidth="1"/>
    <col min="8203" max="8445" width="9.375" style="1"/>
    <col min="8446" max="8446" width="12.375" style="1" customWidth="1"/>
    <col min="8447" max="8447" width="52.375" style="1" customWidth="1"/>
    <col min="8448" max="8448" width="1" style="1" customWidth="1"/>
    <col min="8449" max="8449" width="18.375" style="1" customWidth="1"/>
    <col min="8450" max="8450" width="1.375" style="1" customWidth="1"/>
    <col min="8451" max="8451" width="18.375" style="1" customWidth="1"/>
    <col min="8452" max="8452" width="1.375" style="1" customWidth="1"/>
    <col min="8453" max="8453" width="1" style="1" customWidth="1"/>
    <col min="8454" max="8454" width="1.375" style="1" customWidth="1"/>
    <col min="8455" max="8455" width="13.375" style="1" bestFit="1" customWidth="1"/>
    <col min="8456" max="8456" width="18.375" style="1" bestFit="1" customWidth="1"/>
    <col min="8457" max="8457" width="16.375" style="1" customWidth="1"/>
    <col min="8458" max="8458" width="14.375" style="1" bestFit="1" customWidth="1"/>
    <col min="8459" max="8701" width="9.375" style="1"/>
    <col min="8702" max="8702" width="12.375" style="1" customWidth="1"/>
    <col min="8703" max="8703" width="52.375" style="1" customWidth="1"/>
    <col min="8704" max="8704" width="1" style="1" customWidth="1"/>
    <col min="8705" max="8705" width="18.375" style="1" customWidth="1"/>
    <col min="8706" max="8706" width="1.375" style="1" customWidth="1"/>
    <col min="8707" max="8707" width="18.375" style="1" customWidth="1"/>
    <col min="8708" max="8708" width="1.375" style="1" customWidth="1"/>
    <col min="8709" max="8709" width="1" style="1" customWidth="1"/>
    <col min="8710" max="8710" width="1.375" style="1" customWidth="1"/>
    <col min="8711" max="8711" width="13.375" style="1" bestFit="1" customWidth="1"/>
    <col min="8712" max="8712" width="18.375" style="1" bestFit="1" customWidth="1"/>
    <col min="8713" max="8713" width="16.375" style="1" customWidth="1"/>
    <col min="8714" max="8714" width="14.375" style="1" bestFit="1" customWidth="1"/>
    <col min="8715" max="8957" width="9.375" style="1"/>
    <col min="8958" max="8958" width="12.375" style="1" customWidth="1"/>
    <col min="8959" max="8959" width="52.375" style="1" customWidth="1"/>
    <col min="8960" max="8960" width="1" style="1" customWidth="1"/>
    <col min="8961" max="8961" width="18.375" style="1" customWidth="1"/>
    <col min="8962" max="8962" width="1.375" style="1" customWidth="1"/>
    <col min="8963" max="8963" width="18.375" style="1" customWidth="1"/>
    <col min="8964" max="8964" width="1.375" style="1" customWidth="1"/>
    <col min="8965" max="8965" width="1" style="1" customWidth="1"/>
    <col min="8966" max="8966" width="1.375" style="1" customWidth="1"/>
    <col min="8967" max="8967" width="13.375" style="1" bestFit="1" customWidth="1"/>
    <col min="8968" max="8968" width="18.375" style="1" bestFit="1" customWidth="1"/>
    <col min="8969" max="8969" width="16.375" style="1" customWidth="1"/>
    <col min="8970" max="8970" width="14.375" style="1" bestFit="1" customWidth="1"/>
    <col min="8971" max="9213" width="9.375" style="1"/>
    <col min="9214" max="9214" width="12.375" style="1" customWidth="1"/>
    <col min="9215" max="9215" width="52.375" style="1" customWidth="1"/>
    <col min="9216" max="9216" width="1" style="1" customWidth="1"/>
    <col min="9217" max="9217" width="18.375" style="1" customWidth="1"/>
    <col min="9218" max="9218" width="1.375" style="1" customWidth="1"/>
    <col min="9219" max="9219" width="18.375" style="1" customWidth="1"/>
    <col min="9220" max="9220" width="1.375" style="1" customWidth="1"/>
    <col min="9221" max="9221" width="1" style="1" customWidth="1"/>
    <col min="9222" max="9222" width="1.375" style="1" customWidth="1"/>
    <col min="9223" max="9223" width="13.375" style="1" bestFit="1" customWidth="1"/>
    <col min="9224" max="9224" width="18.375" style="1" bestFit="1" customWidth="1"/>
    <col min="9225" max="9225" width="16.375" style="1" customWidth="1"/>
    <col min="9226" max="9226" width="14.375" style="1" bestFit="1" customWidth="1"/>
    <col min="9227" max="9469" width="9.375" style="1"/>
    <col min="9470" max="9470" width="12.375" style="1" customWidth="1"/>
    <col min="9471" max="9471" width="52.375" style="1" customWidth="1"/>
    <col min="9472" max="9472" width="1" style="1" customWidth="1"/>
    <col min="9473" max="9473" width="18.375" style="1" customWidth="1"/>
    <col min="9474" max="9474" width="1.375" style="1" customWidth="1"/>
    <col min="9475" max="9475" width="18.375" style="1" customWidth="1"/>
    <col min="9476" max="9476" width="1.375" style="1" customWidth="1"/>
    <col min="9477" max="9477" width="1" style="1" customWidth="1"/>
    <col min="9478" max="9478" width="1.375" style="1" customWidth="1"/>
    <col min="9479" max="9479" width="13.375" style="1" bestFit="1" customWidth="1"/>
    <col min="9480" max="9480" width="18.375" style="1" bestFit="1" customWidth="1"/>
    <col min="9481" max="9481" width="16.375" style="1" customWidth="1"/>
    <col min="9482" max="9482" width="14.375" style="1" bestFit="1" customWidth="1"/>
    <col min="9483" max="9725" width="9.375" style="1"/>
    <col min="9726" max="9726" width="12.375" style="1" customWidth="1"/>
    <col min="9727" max="9727" width="52.375" style="1" customWidth="1"/>
    <col min="9728" max="9728" width="1" style="1" customWidth="1"/>
    <col min="9729" max="9729" width="18.375" style="1" customWidth="1"/>
    <col min="9730" max="9730" width="1.375" style="1" customWidth="1"/>
    <col min="9731" max="9731" width="18.375" style="1" customWidth="1"/>
    <col min="9732" max="9732" width="1.375" style="1" customWidth="1"/>
    <col min="9733" max="9733" width="1" style="1" customWidth="1"/>
    <col min="9734" max="9734" width="1.375" style="1" customWidth="1"/>
    <col min="9735" max="9735" width="13.375" style="1" bestFit="1" customWidth="1"/>
    <col min="9736" max="9736" width="18.375" style="1" bestFit="1" customWidth="1"/>
    <col min="9737" max="9737" width="16.375" style="1" customWidth="1"/>
    <col min="9738" max="9738" width="14.375" style="1" bestFit="1" customWidth="1"/>
    <col min="9739" max="9981" width="9.375" style="1"/>
    <col min="9982" max="9982" width="12.375" style="1" customWidth="1"/>
    <col min="9983" max="9983" width="52.375" style="1" customWidth="1"/>
    <col min="9984" max="9984" width="1" style="1" customWidth="1"/>
    <col min="9985" max="9985" width="18.375" style="1" customWidth="1"/>
    <col min="9986" max="9986" width="1.375" style="1" customWidth="1"/>
    <col min="9987" max="9987" width="18.375" style="1" customWidth="1"/>
    <col min="9988" max="9988" width="1.375" style="1" customWidth="1"/>
    <col min="9989" max="9989" width="1" style="1" customWidth="1"/>
    <col min="9990" max="9990" width="1.375" style="1" customWidth="1"/>
    <col min="9991" max="9991" width="13.375" style="1" bestFit="1" customWidth="1"/>
    <col min="9992" max="9992" width="18.375" style="1" bestFit="1" customWidth="1"/>
    <col min="9993" max="9993" width="16.375" style="1" customWidth="1"/>
    <col min="9994" max="9994" width="14.375" style="1" bestFit="1" customWidth="1"/>
    <col min="9995" max="10237" width="9.375" style="1"/>
    <col min="10238" max="10238" width="12.375" style="1" customWidth="1"/>
    <col min="10239" max="10239" width="52.375" style="1" customWidth="1"/>
    <col min="10240" max="10240" width="1" style="1" customWidth="1"/>
    <col min="10241" max="10241" width="18.375" style="1" customWidth="1"/>
    <col min="10242" max="10242" width="1.375" style="1" customWidth="1"/>
    <col min="10243" max="10243" width="18.375" style="1" customWidth="1"/>
    <col min="10244" max="10244" width="1.375" style="1" customWidth="1"/>
    <col min="10245" max="10245" width="1" style="1" customWidth="1"/>
    <col min="10246" max="10246" width="1.375" style="1" customWidth="1"/>
    <col min="10247" max="10247" width="13.375" style="1" bestFit="1" customWidth="1"/>
    <col min="10248" max="10248" width="18.375" style="1" bestFit="1" customWidth="1"/>
    <col min="10249" max="10249" width="16.375" style="1" customWidth="1"/>
    <col min="10250" max="10250" width="14.375" style="1" bestFit="1" customWidth="1"/>
    <col min="10251" max="10493" width="9.375" style="1"/>
    <col min="10494" max="10494" width="12.375" style="1" customWidth="1"/>
    <col min="10495" max="10495" width="52.375" style="1" customWidth="1"/>
    <col min="10496" max="10496" width="1" style="1" customWidth="1"/>
    <col min="10497" max="10497" width="18.375" style="1" customWidth="1"/>
    <col min="10498" max="10498" width="1.375" style="1" customWidth="1"/>
    <col min="10499" max="10499" width="18.375" style="1" customWidth="1"/>
    <col min="10500" max="10500" width="1.375" style="1" customWidth="1"/>
    <col min="10501" max="10501" width="1" style="1" customWidth="1"/>
    <col min="10502" max="10502" width="1.375" style="1" customWidth="1"/>
    <col min="10503" max="10503" width="13.375" style="1" bestFit="1" customWidth="1"/>
    <col min="10504" max="10504" width="18.375" style="1" bestFit="1" customWidth="1"/>
    <col min="10505" max="10505" width="16.375" style="1" customWidth="1"/>
    <col min="10506" max="10506" width="14.375" style="1" bestFit="1" customWidth="1"/>
    <col min="10507" max="10749" width="9.375" style="1"/>
    <col min="10750" max="10750" width="12.375" style="1" customWidth="1"/>
    <col min="10751" max="10751" width="52.375" style="1" customWidth="1"/>
    <col min="10752" max="10752" width="1" style="1" customWidth="1"/>
    <col min="10753" max="10753" width="18.375" style="1" customWidth="1"/>
    <col min="10754" max="10754" width="1.375" style="1" customWidth="1"/>
    <col min="10755" max="10755" width="18.375" style="1" customWidth="1"/>
    <col min="10756" max="10756" width="1.375" style="1" customWidth="1"/>
    <col min="10757" max="10757" width="1" style="1" customWidth="1"/>
    <col min="10758" max="10758" width="1.375" style="1" customWidth="1"/>
    <col min="10759" max="10759" width="13.375" style="1" bestFit="1" customWidth="1"/>
    <col min="10760" max="10760" width="18.375" style="1" bestFit="1" customWidth="1"/>
    <col min="10761" max="10761" width="16.375" style="1" customWidth="1"/>
    <col min="10762" max="10762" width="14.375" style="1" bestFit="1" customWidth="1"/>
    <col min="10763" max="11005" width="9.375" style="1"/>
    <col min="11006" max="11006" width="12.375" style="1" customWidth="1"/>
    <col min="11007" max="11007" width="52.375" style="1" customWidth="1"/>
    <col min="11008" max="11008" width="1" style="1" customWidth="1"/>
    <col min="11009" max="11009" width="18.375" style="1" customWidth="1"/>
    <col min="11010" max="11010" width="1.375" style="1" customWidth="1"/>
    <col min="11011" max="11011" width="18.375" style="1" customWidth="1"/>
    <col min="11012" max="11012" width="1.375" style="1" customWidth="1"/>
    <col min="11013" max="11013" width="1" style="1" customWidth="1"/>
    <col min="11014" max="11014" width="1.375" style="1" customWidth="1"/>
    <col min="11015" max="11015" width="13.375" style="1" bestFit="1" customWidth="1"/>
    <col min="11016" max="11016" width="18.375" style="1" bestFit="1" customWidth="1"/>
    <col min="11017" max="11017" width="16.375" style="1" customWidth="1"/>
    <col min="11018" max="11018" width="14.375" style="1" bestFit="1" customWidth="1"/>
    <col min="11019" max="11261" width="9.375" style="1"/>
    <col min="11262" max="11262" width="12.375" style="1" customWidth="1"/>
    <col min="11263" max="11263" width="52.375" style="1" customWidth="1"/>
    <col min="11264" max="11264" width="1" style="1" customWidth="1"/>
    <col min="11265" max="11265" width="18.375" style="1" customWidth="1"/>
    <col min="11266" max="11266" width="1.375" style="1" customWidth="1"/>
    <col min="11267" max="11267" width="18.375" style="1" customWidth="1"/>
    <col min="11268" max="11268" width="1.375" style="1" customWidth="1"/>
    <col min="11269" max="11269" width="1" style="1" customWidth="1"/>
    <col min="11270" max="11270" width="1.375" style="1" customWidth="1"/>
    <col min="11271" max="11271" width="13.375" style="1" bestFit="1" customWidth="1"/>
    <col min="11272" max="11272" width="18.375" style="1" bestFit="1" customWidth="1"/>
    <col min="11273" max="11273" width="16.375" style="1" customWidth="1"/>
    <col min="11274" max="11274" width="14.375" style="1" bestFit="1" customWidth="1"/>
    <col min="11275" max="11517" width="9.375" style="1"/>
    <col min="11518" max="11518" width="12.375" style="1" customWidth="1"/>
    <col min="11519" max="11519" width="52.375" style="1" customWidth="1"/>
    <col min="11520" max="11520" width="1" style="1" customWidth="1"/>
    <col min="11521" max="11521" width="18.375" style="1" customWidth="1"/>
    <col min="11522" max="11522" width="1.375" style="1" customWidth="1"/>
    <col min="11523" max="11523" width="18.375" style="1" customWidth="1"/>
    <col min="11524" max="11524" width="1.375" style="1" customWidth="1"/>
    <col min="11525" max="11525" width="1" style="1" customWidth="1"/>
    <col min="11526" max="11526" width="1.375" style="1" customWidth="1"/>
    <col min="11527" max="11527" width="13.375" style="1" bestFit="1" customWidth="1"/>
    <col min="11528" max="11528" width="18.375" style="1" bestFit="1" customWidth="1"/>
    <col min="11529" max="11529" width="16.375" style="1" customWidth="1"/>
    <col min="11530" max="11530" width="14.375" style="1" bestFit="1" customWidth="1"/>
    <col min="11531" max="11773" width="9.375" style="1"/>
    <col min="11774" max="11774" width="12.375" style="1" customWidth="1"/>
    <col min="11775" max="11775" width="52.375" style="1" customWidth="1"/>
    <col min="11776" max="11776" width="1" style="1" customWidth="1"/>
    <col min="11777" max="11777" width="18.375" style="1" customWidth="1"/>
    <col min="11778" max="11778" width="1.375" style="1" customWidth="1"/>
    <col min="11779" max="11779" width="18.375" style="1" customWidth="1"/>
    <col min="11780" max="11780" width="1.375" style="1" customWidth="1"/>
    <col min="11781" max="11781" width="1" style="1" customWidth="1"/>
    <col min="11782" max="11782" width="1.375" style="1" customWidth="1"/>
    <col min="11783" max="11783" width="13.375" style="1" bestFit="1" customWidth="1"/>
    <col min="11784" max="11784" width="18.375" style="1" bestFit="1" customWidth="1"/>
    <col min="11785" max="11785" width="16.375" style="1" customWidth="1"/>
    <col min="11786" max="11786" width="14.375" style="1" bestFit="1" customWidth="1"/>
    <col min="11787" max="12029" width="9.375" style="1"/>
    <col min="12030" max="12030" width="12.375" style="1" customWidth="1"/>
    <col min="12031" max="12031" width="52.375" style="1" customWidth="1"/>
    <col min="12032" max="12032" width="1" style="1" customWidth="1"/>
    <col min="12033" max="12033" width="18.375" style="1" customWidth="1"/>
    <col min="12034" max="12034" width="1.375" style="1" customWidth="1"/>
    <col min="12035" max="12035" width="18.375" style="1" customWidth="1"/>
    <col min="12036" max="12036" width="1.375" style="1" customWidth="1"/>
    <col min="12037" max="12037" width="1" style="1" customWidth="1"/>
    <col min="12038" max="12038" width="1.375" style="1" customWidth="1"/>
    <col min="12039" max="12039" width="13.375" style="1" bestFit="1" customWidth="1"/>
    <col min="12040" max="12040" width="18.375" style="1" bestFit="1" customWidth="1"/>
    <col min="12041" max="12041" width="16.375" style="1" customWidth="1"/>
    <col min="12042" max="12042" width="14.375" style="1" bestFit="1" customWidth="1"/>
    <col min="12043" max="12285" width="9.375" style="1"/>
    <col min="12286" max="12286" width="12.375" style="1" customWidth="1"/>
    <col min="12287" max="12287" width="52.375" style="1" customWidth="1"/>
    <col min="12288" max="12288" width="1" style="1" customWidth="1"/>
    <col min="12289" max="12289" width="18.375" style="1" customWidth="1"/>
    <col min="12290" max="12290" width="1.375" style="1" customWidth="1"/>
    <col min="12291" max="12291" width="18.375" style="1" customWidth="1"/>
    <col min="12292" max="12292" width="1.375" style="1" customWidth="1"/>
    <col min="12293" max="12293" width="1" style="1" customWidth="1"/>
    <col min="12294" max="12294" width="1.375" style="1" customWidth="1"/>
    <col min="12295" max="12295" width="13.375" style="1" bestFit="1" customWidth="1"/>
    <col min="12296" max="12296" width="18.375" style="1" bestFit="1" customWidth="1"/>
    <col min="12297" max="12297" width="16.375" style="1" customWidth="1"/>
    <col min="12298" max="12298" width="14.375" style="1" bestFit="1" customWidth="1"/>
    <col min="12299" max="12541" width="9.375" style="1"/>
    <col min="12542" max="12542" width="12.375" style="1" customWidth="1"/>
    <col min="12543" max="12543" width="52.375" style="1" customWidth="1"/>
    <col min="12544" max="12544" width="1" style="1" customWidth="1"/>
    <col min="12545" max="12545" width="18.375" style="1" customWidth="1"/>
    <col min="12546" max="12546" width="1.375" style="1" customWidth="1"/>
    <col min="12547" max="12547" width="18.375" style="1" customWidth="1"/>
    <col min="12548" max="12548" width="1.375" style="1" customWidth="1"/>
    <col min="12549" max="12549" width="1" style="1" customWidth="1"/>
    <col min="12550" max="12550" width="1.375" style="1" customWidth="1"/>
    <col min="12551" max="12551" width="13.375" style="1" bestFit="1" customWidth="1"/>
    <col min="12552" max="12552" width="18.375" style="1" bestFit="1" customWidth="1"/>
    <col min="12553" max="12553" width="16.375" style="1" customWidth="1"/>
    <col min="12554" max="12554" width="14.375" style="1" bestFit="1" customWidth="1"/>
    <col min="12555" max="12797" width="9.375" style="1"/>
    <col min="12798" max="12798" width="12.375" style="1" customWidth="1"/>
    <col min="12799" max="12799" width="52.375" style="1" customWidth="1"/>
    <col min="12800" max="12800" width="1" style="1" customWidth="1"/>
    <col min="12801" max="12801" width="18.375" style="1" customWidth="1"/>
    <col min="12802" max="12802" width="1.375" style="1" customWidth="1"/>
    <col min="12803" max="12803" width="18.375" style="1" customWidth="1"/>
    <col min="12804" max="12804" width="1.375" style="1" customWidth="1"/>
    <col min="12805" max="12805" width="1" style="1" customWidth="1"/>
    <col min="12806" max="12806" width="1.375" style="1" customWidth="1"/>
    <col min="12807" max="12807" width="13.375" style="1" bestFit="1" customWidth="1"/>
    <col min="12808" max="12808" width="18.375" style="1" bestFit="1" customWidth="1"/>
    <col min="12809" max="12809" width="16.375" style="1" customWidth="1"/>
    <col min="12810" max="12810" width="14.375" style="1" bestFit="1" customWidth="1"/>
    <col min="12811" max="13053" width="9.375" style="1"/>
    <col min="13054" max="13054" width="12.375" style="1" customWidth="1"/>
    <col min="13055" max="13055" width="52.375" style="1" customWidth="1"/>
    <col min="13056" max="13056" width="1" style="1" customWidth="1"/>
    <col min="13057" max="13057" width="18.375" style="1" customWidth="1"/>
    <col min="13058" max="13058" width="1.375" style="1" customWidth="1"/>
    <col min="13059" max="13059" width="18.375" style="1" customWidth="1"/>
    <col min="13060" max="13060" width="1.375" style="1" customWidth="1"/>
    <col min="13061" max="13061" width="1" style="1" customWidth="1"/>
    <col min="13062" max="13062" width="1.375" style="1" customWidth="1"/>
    <col min="13063" max="13063" width="13.375" style="1" bestFit="1" customWidth="1"/>
    <col min="13064" max="13064" width="18.375" style="1" bestFit="1" customWidth="1"/>
    <col min="13065" max="13065" width="16.375" style="1" customWidth="1"/>
    <col min="13066" max="13066" width="14.375" style="1" bestFit="1" customWidth="1"/>
    <col min="13067" max="13309" width="9.375" style="1"/>
    <col min="13310" max="13310" width="12.375" style="1" customWidth="1"/>
    <col min="13311" max="13311" width="52.375" style="1" customWidth="1"/>
    <col min="13312" max="13312" width="1" style="1" customWidth="1"/>
    <col min="13313" max="13313" width="18.375" style="1" customWidth="1"/>
    <col min="13314" max="13314" width="1.375" style="1" customWidth="1"/>
    <col min="13315" max="13315" width="18.375" style="1" customWidth="1"/>
    <col min="13316" max="13316" width="1.375" style="1" customWidth="1"/>
    <col min="13317" max="13317" width="1" style="1" customWidth="1"/>
    <col min="13318" max="13318" width="1.375" style="1" customWidth="1"/>
    <col min="13319" max="13319" width="13.375" style="1" bestFit="1" customWidth="1"/>
    <col min="13320" max="13320" width="18.375" style="1" bestFit="1" customWidth="1"/>
    <col min="13321" max="13321" width="16.375" style="1" customWidth="1"/>
    <col min="13322" max="13322" width="14.375" style="1" bestFit="1" customWidth="1"/>
    <col min="13323" max="13565" width="9.375" style="1"/>
    <col min="13566" max="13566" width="12.375" style="1" customWidth="1"/>
    <col min="13567" max="13567" width="52.375" style="1" customWidth="1"/>
    <col min="13568" max="13568" width="1" style="1" customWidth="1"/>
    <col min="13569" max="13569" width="18.375" style="1" customWidth="1"/>
    <col min="13570" max="13570" width="1.375" style="1" customWidth="1"/>
    <col min="13571" max="13571" width="18.375" style="1" customWidth="1"/>
    <col min="13572" max="13572" width="1.375" style="1" customWidth="1"/>
    <col min="13573" max="13573" width="1" style="1" customWidth="1"/>
    <col min="13574" max="13574" width="1.375" style="1" customWidth="1"/>
    <col min="13575" max="13575" width="13.375" style="1" bestFit="1" customWidth="1"/>
    <col min="13576" max="13576" width="18.375" style="1" bestFit="1" customWidth="1"/>
    <col min="13577" max="13577" width="16.375" style="1" customWidth="1"/>
    <col min="13578" max="13578" width="14.375" style="1" bestFit="1" customWidth="1"/>
    <col min="13579" max="13821" width="9.375" style="1"/>
    <col min="13822" max="13822" width="12.375" style="1" customWidth="1"/>
    <col min="13823" max="13823" width="52.375" style="1" customWidth="1"/>
    <col min="13824" max="13824" width="1" style="1" customWidth="1"/>
    <col min="13825" max="13825" width="18.375" style="1" customWidth="1"/>
    <col min="13826" max="13826" width="1.375" style="1" customWidth="1"/>
    <col min="13827" max="13827" width="18.375" style="1" customWidth="1"/>
    <col min="13828" max="13828" width="1.375" style="1" customWidth="1"/>
    <col min="13829" max="13829" width="1" style="1" customWidth="1"/>
    <col min="13830" max="13830" width="1.375" style="1" customWidth="1"/>
    <col min="13831" max="13831" width="13.375" style="1" bestFit="1" customWidth="1"/>
    <col min="13832" max="13832" width="18.375" style="1" bestFit="1" customWidth="1"/>
    <col min="13833" max="13833" width="16.375" style="1" customWidth="1"/>
    <col min="13834" max="13834" width="14.375" style="1" bestFit="1" customWidth="1"/>
    <col min="13835" max="14077" width="9.375" style="1"/>
    <col min="14078" max="14078" width="12.375" style="1" customWidth="1"/>
    <col min="14079" max="14079" width="52.375" style="1" customWidth="1"/>
    <col min="14080" max="14080" width="1" style="1" customWidth="1"/>
    <col min="14081" max="14081" width="18.375" style="1" customWidth="1"/>
    <col min="14082" max="14082" width="1.375" style="1" customWidth="1"/>
    <col min="14083" max="14083" width="18.375" style="1" customWidth="1"/>
    <col min="14084" max="14084" width="1.375" style="1" customWidth="1"/>
    <col min="14085" max="14085" width="1" style="1" customWidth="1"/>
    <col min="14086" max="14086" width="1.375" style="1" customWidth="1"/>
    <col min="14087" max="14087" width="13.375" style="1" bestFit="1" customWidth="1"/>
    <col min="14088" max="14088" width="18.375" style="1" bestFit="1" customWidth="1"/>
    <col min="14089" max="14089" width="16.375" style="1" customWidth="1"/>
    <col min="14090" max="14090" width="14.375" style="1" bestFit="1" customWidth="1"/>
    <col min="14091" max="14333" width="9.375" style="1"/>
    <col min="14334" max="14334" width="12.375" style="1" customWidth="1"/>
    <col min="14335" max="14335" width="52.375" style="1" customWidth="1"/>
    <col min="14336" max="14336" width="1" style="1" customWidth="1"/>
    <col min="14337" max="14337" width="18.375" style="1" customWidth="1"/>
    <col min="14338" max="14338" width="1.375" style="1" customWidth="1"/>
    <col min="14339" max="14339" width="18.375" style="1" customWidth="1"/>
    <col min="14340" max="14340" width="1.375" style="1" customWidth="1"/>
    <col min="14341" max="14341" width="1" style="1" customWidth="1"/>
    <col min="14342" max="14342" width="1.375" style="1" customWidth="1"/>
    <col min="14343" max="14343" width="13.375" style="1" bestFit="1" customWidth="1"/>
    <col min="14344" max="14344" width="18.375" style="1" bestFit="1" customWidth="1"/>
    <col min="14345" max="14345" width="16.375" style="1" customWidth="1"/>
    <col min="14346" max="14346" width="14.375" style="1" bestFit="1" customWidth="1"/>
    <col min="14347" max="14589" width="9.375" style="1"/>
    <col min="14590" max="14590" width="12.375" style="1" customWidth="1"/>
    <col min="14591" max="14591" width="52.375" style="1" customWidth="1"/>
    <col min="14592" max="14592" width="1" style="1" customWidth="1"/>
    <col min="14593" max="14593" width="18.375" style="1" customWidth="1"/>
    <col min="14594" max="14594" width="1.375" style="1" customWidth="1"/>
    <col min="14595" max="14595" width="18.375" style="1" customWidth="1"/>
    <col min="14596" max="14596" width="1.375" style="1" customWidth="1"/>
    <col min="14597" max="14597" width="1" style="1" customWidth="1"/>
    <col min="14598" max="14598" width="1.375" style="1" customWidth="1"/>
    <col min="14599" max="14599" width="13.375" style="1" bestFit="1" customWidth="1"/>
    <col min="14600" max="14600" width="18.375" style="1" bestFit="1" customWidth="1"/>
    <col min="14601" max="14601" width="16.375" style="1" customWidth="1"/>
    <col min="14602" max="14602" width="14.375" style="1" bestFit="1" customWidth="1"/>
    <col min="14603" max="14845" width="9.375" style="1"/>
    <col min="14846" max="14846" width="12.375" style="1" customWidth="1"/>
    <col min="14847" max="14847" width="52.375" style="1" customWidth="1"/>
    <col min="14848" max="14848" width="1" style="1" customWidth="1"/>
    <col min="14849" max="14849" width="18.375" style="1" customWidth="1"/>
    <col min="14850" max="14850" width="1.375" style="1" customWidth="1"/>
    <col min="14851" max="14851" width="18.375" style="1" customWidth="1"/>
    <col min="14852" max="14852" width="1.375" style="1" customWidth="1"/>
    <col min="14853" max="14853" width="1" style="1" customWidth="1"/>
    <col min="14854" max="14854" width="1.375" style="1" customWidth="1"/>
    <col min="14855" max="14855" width="13.375" style="1" bestFit="1" customWidth="1"/>
    <col min="14856" max="14856" width="18.375" style="1" bestFit="1" customWidth="1"/>
    <col min="14857" max="14857" width="16.375" style="1" customWidth="1"/>
    <col min="14858" max="14858" width="14.375" style="1" bestFit="1" customWidth="1"/>
    <col min="14859" max="15101" width="9.375" style="1"/>
    <col min="15102" max="15102" width="12.375" style="1" customWidth="1"/>
    <col min="15103" max="15103" width="52.375" style="1" customWidth="1"/>
    <col min="15104" max="15104" width="1" style="1" customWidth="1"/>
    <col min="15105" max="15105" width="18.375" style="1" customWidth="1"/>
    <col min="15106" max="15106" width="1.375" style="1" customWidth="1"/>
    <col min="15107" max="15107" width="18.375" style="1" customWidth="1"/>
    <col min="15108" max="15108" width="1.375" style="1" customWidth="1"/>
    <col min="15109" max="15109" width="1" style="1" customWidth="1"/>
    <col min="15110" max="15110" width="1.375" style="1" customWidth="1"/>
    <col min="15111" max="15111" width="13.375" style="1" bestFit="1" customWidth="1"/>
    <col min="15112" max="15112" width="18.375" style="1" bestFit="1" customWidth="1"/>
    <col min="15113" max="15113" width="16.375" style="1" customWidth="1"/>
    <col min="15114" max="15114" width="14.375" style="1" bestFit="1" customWidth="1"/>
    <col min="15115" max="15357" width="9.375" style="1"/>
    <col min="15358" max="15358" width="12.375" style="1" customWidth="1"/>
    <col min="15359" max="15359" width="52.375" style="1" customWidth="1"/>
    <col min="15360" max="15360" width="1" style="1" customWidth="1"/>
    <col min="15361" max="15361" width="18.375" style="1" customWidth="1"/>
    <col min="15362" max="15362" width="1.375" style="1" customWidth="1"/>
    <col min="15363" max="15363" width="18.375" style="1" customWidth="1"/>
    <col min="15364" max="15364" width="1.375" style="1" customWidth="1"/>
    <col min="15365" max="15365" width="1" style="1" customWidth="1"/>
    <col min="15366" max="15366" width="1.375" style="1" customWidth="1"/>
    <col min="15367" max="15367" width="13.375" style="1" bestFit="1" customWidth="1"/>
    <col min="15368" max="15368" width="18.375" style="1" bestFit="1" customWidth="1"/>
    <col min="15369" max="15369" width="16.375" style="1" customWidth="1"/>
    <col min="15370" max="15370" width="14.375" style="1" bestFit="1" customWidth="1"/>
    <col min="15371" max="15613" width="9.375" style="1"/>
    <col min="15614" max="15614" width="12.375" style="1" customWidth="1"/>
    <col min="15615" max="15615" width="52.375" style="1" customWidth="1"/>
    <col min="15616" max="15616" width="1" style="1" customWidth="1"/>
    <col min="15617" max="15617" width="18.375" style="1" customWidth="1"/>
    <col min="15618" max="15618" width="1.375" style="1" customWidth="1"/>
    <col min="15619" max="15619" width="18.375" style="1" customWidth="1"/>
    <col min="15620" max="15620" width="1.375" style="1" customWidth="1"/>
    <col min="15621" max="15621" width="1" style="1" customWidth="1"/>
    <col min="15622" max="15622" width="1.375" style="1" customWidth="1"/>
    <col min="15623" max="15623" width="13.375" style="1" bestFit="1" customWidth="1"/>
    <col min="15624" max="15624" width="18.375" style="1" bestFit="1" customWidth="1"/>
    <col min="15625" max="15625" width="16.375" style="1" customWidth="1"/>
    <col min="15626" max="15626" width="14.375" style="1" bestFit="1" customWidth="1"/>
    <col min="15627" max="15869" width="9.375" style="1"/>
    <col min="15870" max="15870" width="12.375" style="1" customWidth="1"/>
    <col min="15871" max="15871" width="52.375" style="1" customWidth="1"/>
    <col min="15872" max="15872" width="1" style="1" customWidth="1"/>
    <col min="15873" max="15873" width="18.375" style="1" customWidth="1"/>
    <col min="15874" max="15874" width="1.375" style="1" customWidth="1"/>
    <col min="15875" max="15875" width="18.375" style="1" customWidth="1"/>
    <col min="15876" max="15876" width="1.375" style="1" customWidth="1"/>
    <col min="15877" max="15877" width="1" style="1" customWidth="1"/>
    <col min="15878" max="15878" width="1.375" style="1" customWidth="1"/>
    <col min="15879" max="15879" width="13.375" style="1" bestFit="1" customWidth="1"/>
    <col min="15880" max="15880" width="18.375" style="1" bestFit="1" customWidth="1"/>
    <col min="15881" max="15881" width="16.375" style="1" customWidth="1"/>
    <col min="15882" max="15882" width="14.375" style="1" bestFit="1" customWidth="1"/>
    <col min="15883" max="16125" width="9.375" style="1"/>
    <col min="16126" max="16126" width="12.375" style="1" customWidth="1"/>
    <col min="16127" max="16127" width="52.375" style="1" customWidth="1"/>
    <col min="16128" max="16128" width="1" style="1" customWidth="1"/>
    <col min="16129" max="16129" width="18.375" style="1" customWidth="1"/>
    <col min="16130" max="16130" width="1.375" style="1" customWidth="1"/>
    <col min="16131" max="16131" width="18.375" style="1" customWidth="1"/>
    <col min="16132" max="16132" width="1.375" style="1" customWidth="1"/>
    <col min="16133" max="16133" width="1" style="1" customWidth="1"/>
    <col min="16134" max="16134" width="1.375" style="1" customWidth="1"/>
    <col min="16135" max="16135" width="13.375" style="1" bestFit="1" customWidth="1"/>
    <col min="16136" max="16136" width="18.375" style="1" bestFit="1" customWidth="1"/>
    <col min="16137" max="16137" width="16.375" style="1" customWidth="1"/>
    <col min="16138" max="16138" width="14.375" style="1" bestFit="1" customWidth="1"/>
    <col min="16139" max="16384" width="9.375" style="1"/>
  </cols>
  <sheetData>
    <row r="1" spans="2:8" x14ac:dyDescent="0.2">
      <c r="B1" s="404"/>
      <c r="C1" s="404"/>
      <c r="D1" s="404"/>
      <c r="E1" s="404"/>
      <c r="F1" s="404"/>
      <c r="G1" s="293"/>
    </row>
    <row r="2" spans="2:8" x14ac:dyDescent="0.2">
      <c r="B2" s="404" t="str">
        <f>'قائمة الدخل '!B1:I1</f>
        <v>الشركة التعاونية للاستثمار العقاري</v>
      </c>
      <c r="C2" s="404"/>
      <c r="D2" s="404"/>
      <c r="E2" s="404"/>
      <c r="F2" s="404"/>
      <c r="G2" s="3"/>
    </row>
    <row r="3" spans="2:8" x14ac:dyDescent="0.2">
      <c r="B3" s="405" t="str">
        <f>'قائمة الدخل '!B2:I2</f>
        <v>شركة شخص واحد - شركة ذات مسؤولية محدودة</v>
      </c>
      <c r="C3" s="405"/>
      <c r="D3" s="405"/>
      <c r="E3" s="405"/>
      <c r="F3" s="405"/>
      <c r="G3" s="3"/>
    </row>
    <row r="4" spans="2:8" x14ac:dyDescent="0.2">
      <c r="B4" s="43" t="s">
        <v>104</v>
      </c>
      <c r="C4" s="43"/>
      <c r="D4" s="43"/>
      <c r="E4" s="43"/>
      <c r="F4" s="43"/>
      <c r="G4" s="3"/>
    </row>
    <row r="5" spans="2:8" x14ac:dyDescent="0.2">
      <c r="B5" s="43" t="str">
        <f>'قائمة التغيرات'!B5:E5</f>
        <v>للسنة المنتهية في 31 ديسمبر 2024م</v>
      </c>
      <c r="C5" s="43"/>
      <c r="D5" s="43"/>
      <c r="E5" s="43"/>
      <c r="F5" s="43"/>
      <c r="G5" s="3"/>
    </row>
    <row r="6" spans="2:8" x14ac:dyDescent="0.2">
      <c r="B6" s="18" t="s">
        <v>27</v>
      </c>
      <c r="C6" s="18"/>
      <c r="D6" s="18"/>
      <c r="E6" s="36"/>
      <c r="F6" s="36"/>
      <c r="G6" s="3"/>
    </row>
    <row r="7" spans="2:8" ht="8.25" customHeight="1" x14ac:dyDescent="0.2">
      <c r="B7" s="294"/>
      <c r="C7" s="357"/>
      <c r="D7" s="357"/>
      <c r="E7" s="294"/>
      <c r="F7" s="294"/>
      <c r="G7" s="3"/>
    </row>
    <row r="8" spans="2:8" x14ac:dyDescent="0.2">
      <c r="B8" s="228" t="s">
        <v>31</v>
      </c>
      <c r="C8" s="125" t="s">
        <v>1295</v>
      </c>
      <c r="D8" s="228"/>
      <c r="E8" s="125" t="str">
        <f>'المركز المالي '!G7</f>
        <v>31 ديسمبر 2023م</v>
      </c>
      <c r="F8" s="129"/>
      <c r="G8" s="3"/>
    </row>
    <row r="9" spans="2:8" x14ac:dyDescent="0.2">
      <c r="B9" s="130" t="s">
        <v>113</v>
      </c>
      <c r="C9" s="126">
        <f>'قائمة الدخل '!E15</f>
        <v>29319203</v>
      </c>
      <c r="D9" s="130"/>
      <c r="E9" s="126">
        <f>'قائمة الدخل '!G15</f>
        <v>23892047</v>
      </c>
      <c r="F9" s="72"/>
      <c r="G9" s="49"/>
    </row>
    <row r="10" spans="2:8" s="22" customFormat="1" x14ac:dyDescent="0.5">
      <c r="B10" s="228" t="s">
        <v>464</v>
      </c>
      <c r="C10" s="84"/>
      <c r="D10" s="228"/>
      <c r="E10" s="84"/>
      <c r="F10" s="84"/>
      <c r="G10" s="50"/>
      <c r="H10" s="23"/>
    </row>
    <row r="11" spans="2:8" s="22" customFormat="1" x14ac:dyDescent="0.5">
      <c r="B11" s="131" t="s">
        <v>32</v>
      </c>
      <c r="C11" s="72">
        <v>137574</v>
      </c>
      <c r="D11" s="131"/>
      <c r="E11" s="72">
        <f>'11-12'!F26</f>
        <v>73958</v>
      </c>
      <c r="F11" s="84"/>
      <c r="G11" s="50"/>
      <c r="H11" s="23"/>
    </row>
    <row r="12" spans="2:8" s="22" customFormat="1" x14ac:dyDescent="0.5">
      <c r="B12" s="131" t="s">
        <v>78</v>
      </c>
      <c r="C12" s="347">
        <v>8675058</v>
      </c>
      <c r="D12" s="131"/>
      <c r="E12" s="347">
        <v>8484291</v>
      </c>
      <c r="F12" s="84"/>
      <c r="G12" s="50"/>
      <c r="H12" s="23"/>
    </row>
    <row r="13" spans="2:8" s="22" customFormat="1" hidden="1" x14ac:dyDescent="0.5">
      <c r="B13" s="55" t="s">
        <v>1270</v>
      </c>
      <c r="C13" s="347"/>
      <c r="D13" s="55"/>
      <c r="E13" s="347">
        <v>0</v>
      </c>
      <c r="F13" s="84"/>
      <c r="G13" s="50"/>
      <c r="H13" s="23"/>
    </row>
    <row r="14" spans="2:8" s="22" customFormat="1" x14ac:dyDescent="0.5">
      <c r="B14" s="130"/>
      <c r="C14" s="348">
        <f>SUM(C9:C12)</f>
        <v>38131835</v>
      </c>
      <c r="D14" s="130"/>
      <c r="E14" s="348">
        <f>SUM(E9:E13)</f>
        <v>32450296</v>
      </c>
      <c r="F14" s="84"/>
      <c r="G14" s="50"/>
      <c r="H14" s="23"/>
    </row>
    <row r="15" spans="2:8" s="24" customFormat="1" ht="8.25" hidden="1" customHeight="1" x14ac:dyDescent="0.2">
      <c r="B15" s="131"/>
      <c r="C15" s="98"/>
      <c r="D15" s="131"/>
      <c r="E15" s="98"/>
      <c r="F15" s="72"/>
      <c r="G15" s="52"/>
      <c r="H15" s="20"/>
    </row>
    <row r="16" spans="2:8" s="24" customFormat="1" x14ac:dyDescent="0.2">
      <c r="B16" s="229" t="s">
        <v>107</v>
      </c>
      <c r="C16" s="98"/>
      <c r="D16" s="229"/>
      <c r="E16" s="98"/>
      <c r="F16" s="72"/>
      <c r="G16" s="52"/>
      <c r="H16" s="20"/>
    </row>
    <row r="17" spans="2:10" x14ac:dyDescent="0.2">
      <c r="B17" s="131" t="s">
        <v>80</v>
      </c>
      <c r="C17" s="72">
        <v>-867092</v>
      </c>
      <c r="D17" s="131"/>
      <c r="E17" s="72">
        <v>543398</v>
      </c>
      <c r="F17" s="97"/>
      <c r="G17" s="51"/>
    </row>
    <row r="18" spans="2:10" x14ac:dyDescent="0.2">
      <c r="B18" s="131" t="s">
        <v>471</v>
      </c>
      <c r="C18" s="72">
        <v>120856</v>
      </c>
      <c r="D18" s="131"/>
      <c r="E18" s="72">
        <v>-75123</v>
      </c>
      <c r="F18" s="97"/>
      <c r="G18" s="51"/>
    </row>
    <row r="19" spans="2:10" x14ac:dyDescent="0.2">
      <c r="B19" s="131" t="s">
        <v>51</v>
      </c>
      <c r="C19" s="72">
        <v>-3811932</v>
      </c>
      <c r="D19" s="131"/>
      <c r="E19" s="72">
        <v>-2977445</v>
      </c>
      <c r="F19" s="97"/>
      <c r="G19" s="45"/>
    </row>
    <row r="20" spans="2:10" x14ac:dyDescent="0.2">
      <c r="B20" s="131" t="s">
        <v>58</v>
      </c>
      <c r="C20" s="72">
        <v>147396</v>
      </c>
      <c r="D20" s="131"/>
      <c r="E20" s="72">
        <v>1603396</v>
      </c>
      <c r="F20" s="97"/>
      <c r="G20" s="51"/>
      <c r="H20" s="121"/>
    </row>
    <row r="21" spans="2:10" x14ac:dyDescent="0.2">
      <c r="B21" s="131" t="s">
        <v>106</v>
      </c>
      <c r="C21" s="72">
        <v>-47389</v>
      </c>
      <c r="D21" s="131"/>
      <c r="E21" s="72">
        <v>-47375</v>
      </c>
      <c r="F21" s="97"/>
      <c r="G21" s="51"/>
    </row>
    <row r="22" spans="2:10" x14ac:dyDescent="0.2">
      <c r="B22" s="131" t="s">
        <v>52</v>
      </c>
      <c r="C22" s="72">
        <v>-115849</v>
      </c>
      <c r="D22" s="131"/>
      <c r="E22" s="72">
        <v>-780373</v>
      </c>
      <c r="F22" s="97"/>
      <c r="G22" s="51"/>
    </row>
    <row r="23" spans="2:10" x14ac:dyDescent="0.2">
      <c r="B23" s="131" t="s">
        <v>33</v>
      </c>
      <c r="C23" s="72">
        <v>-11222</v>
      </c>
      <c r="D23" s="131"/>
      <c r="E23" s="72">
        <f>'11-12'!F27</f>
        <v>-113750</v>
      </c>
      <c r="F23" s="97"/>
      <c r="G23" s="51"/>
      <c r="J23" s="26"/>
    </row>
    <row r="24" spans="2:10" x14ac:dyDescent="0.2">
      <c r="B24" s="131" t="s">
        <v>468</v>
      </c>
      <c r="C24" s="71">
        <v>-1477278</v>
      </c>
      <c r="D24" s="131"/>
      <c r="E24" s="71">
        <f>'11-12'!F20</f>
        <v>-1022088</v>
      </c>
      <c r="F24" s="97"/>
      <c r="G24" s="51"/>
      <c r="J24" s="26"/>
    </row>
    <row r="25" spans="2:10" x14ac:dyDescent="0.2">
      <c r="B25" s="130" t="s">
        <v>34</v>
      </c>
      <c r="C25" s="96">
        <f>SUM(C14:C24)</f>
        <v>32069325</v>
      </c>
      <c r="D25" s="130"/>
      <c r="E25" s="96">
        <f>SUM(E14:E24)</f>
        <v>29580936</v>
      </c>
      <c r="F25" s="84"/>
      <c r="G25" s="51"/>
    </row>
    <row r="26" spans="2:10" s="22" customFormat="1" ht="5.25" customHeight="1" x14ac:dyDescent="0.5">
      <c r="B26" s="131"/>
      <c r="C26" s="98"/>
      <c r="D26" s="131"/>
      <c r="E26" s="98"/>
      <c r="F26" s="72"/>
      <c r="G26" s="50"/>
      <c r="H26" s="23"/>
    </row>
    <row r="27" spans="2:10" x14ac:dyDescent="0.2">
      <c r="B27" s="228" t="s">
        <v>35</v>
      </c>
      <c r="C27" s="98"/>
      <c r="D27" s="228"/>
      <c r="E27" s="98"/>
      <c r="F27" s="72"/>
      <c r="G27" s="51"/>
    </row>
    <row r="28" spans="2:10" x14ac:dyDescent="0.2">
      <c r="B28" s="131" t="s">
        <v>1284</v>
      </c>
      <c r="C28" s="72">
        <v>-7719564</v>
      </c>
      <c r="D28" s="131"/>
      <c r="E28" s="72">
        <v>-29719</v>
      </c>
      <c r="F28" s="97"/>
      <c r="G28" s="53"/>
    </row>
    <row r="29" spans="2:10" x14ac:dyDescent="0.2">
      <c r="B29" s="131" t="s">
        <v>1271</v>
      </c>
      <c r="C29" s="351">
        <v>0</v>
      </c>
      <c r="D29" s="131"/>
      <c r="E29" s="351">
        <v>242000</v>
      </c>
      <c r="F29" s="97"/>
      <c r="G29" s="53"/>
    </row>
    <row r="30" spans="2:10" x14ac:dyDescent="0.2">
      <c r="B30" s="131" t="s">
        <v>109</v>
      </c>
      <c r="C30" s="72">
        <v>-3700</v>
      </c>
      <c r="D30" s="131"/>
      <c r="E30" s="72">
        <f>-'8'!M10</f>
        <v>0</v>
      </c>
      <c r="F30" s="97"/>
      <c r="G30" s="51"/>
    </row>
    <row r="31" spans="2:10" hidden="1" x14ac:dyDescent="0.2">
      <c r="B31" s="131" t="s">
        <v>1272</v>
      </c>
      <c r="C31" s="72"/>
      <c r="D31" s="131"/>
      <c r="E31" s="72">
        <v>0</v>
      </c>
      <c r="F31" s="97"/>
      <c r="G31" s="51"/>
    </row>
    <row r="32" spans="2:10" x14ac:dyDescent="0.2">
      <c r="B32" s="130" t="s">
        <v>1301</v>
      </c>
      <c r="C32" s="147">
        <f>SUM(C28:C31)</f>
        <v>-7723264</v>
      </c>
      <c r="D32" s="130"/>
      <c r="E32" s="147">
        <f>SUM(E28:E31)</f>
        <v>212281</v>
      </c>
      <c r="F32" s="84"/>
      <c r="G32" s="53"/>
    </row>
    <row r="33" spans="1:7" ht="4.5" customHeight="1" x14ac:dyDescent="0.2">
      <c r="B33" s="130"/>
      <c r="C33" s="98"/>
      <c r="D33" s="130"/>
      <c r="E33" s="98"/>
      <c r="F33" s="84"/>
      <c r="G33" s="51"/>
    </row>
    <row r="34" spans="1:7" x14ac:dyDescent="0.2">
      <c r="B34" s="228" t="s">
        <v>36</v>
      </c>
      <c r="C34" s="98"/>
      <c r="D34" s="228"/>
      <c r="E34" s="98"/>
      <c r="F34" s="72"/>
      <c r="G34" s="51"/>
    </row>
    <row r="35" spans="1:7" x14ac:dyDescent="0.2">
      <c r="B35" s="131" t="s">
        <v>76</v>
      </c>
      <c r="C35" s="71">
        <v>-22414770</v>
      </c>
      <c r="D35" s="131"/>
      <c r="E35" s="71">
        <v>-12641302</v>
      </c>
      <c r="F35" s="78"/>
      <c r="G35" s="51"/>
    </row>
    <row r="36" spans="1:7" x14ac:dyDescent="0.2">
      <c r="B36" s="130" t="s">
        <v>1288</v>
      </c>
      <c r="C36" s="96">
        <f>SUM(C35)</f>
        <v>-22414770</v>
      </c>
      <c r="D36" s="130"/>
      <c r="E36" s="96">
        <f>SUM(E35:E35)</f>
        <v>-12641302</v>
      </c>
      <c r="F36" s="72"/>
      <c r="G36" s="53"/>
    </row>
    <row r="37" spans="1:7" x14ac:dyDescent="0.2">
      <c r="B37" s="131" t="s">
        <v>1285</v>
      </c>
      <c r="C37" s="72">
        <f>C25+C32+C36</f>
        <v>1931291</v>
      </c>
      <c r="D37" s="131"/>
      <c r="E37" s="72">
        <f>E36+E32+E25</f>
        <v>17151915</v>
      </c>
      <c r="F37" s="72"/>
      <c r="G37" s="51"/>
    </row>
    <row r="38" spans="1:7" x14ac:dyDescent="0.2">
      <c r="B38" s="55" t="s">
        <v>1286</v>
      </c>
      <c r="C38" s="72">
        <f>E39</f>
        <v>71986777</v>
      </c>
      <c r="D38" s="55"/>
      <c r="E38" s="72">
        <v>54834862</v>
      </c>
      <c r="F38" s="84"/>
      <c r="G38" s="53"/>
    </row>
    <row r="39" spans="1:7" ht="21" thickBot="1" x14ac:dyDescent="0.25">
      <c r="B39" s="55" t="s">
        <v>1287</v>
      </c>
      <c r="C39" s="81">
        <f>SUM(C37:C38)</f>
        <v>73918068</v>
      </c>
      <c r="D39" s="55"/>
      <c r="E39" s="81">
        <f>SUM(E37:E38)</f>
        <v>71986777</v>
      </c>
      <c r="F39" s="84"/>
      <c r="G39" s="53"/>
    </row>
    <row r="40" spans="1:7" ht="11.25" customHeight="1" thickTop="1" x14ac:dyDescent="0.2">
      <c r="B40" s="55"/>
      <c r="C40" s="55"/>
      <c r="D40" s="55"/>
      <c r="E40" s="84"/>
      <c r="F40" s="84"/>
      <c r="G40" s="53"/>
    </row>
    <row r="41" spans="1:7" ht="23.25" customHeight="1" x14ac:dyDescent="0.2">
      <c r="B41" s="122"/>
      <c r="C41" s="122"/>
      <c r="D41" s="122"/>
      <c r="E41" s="230"/>
      <c r="F41" s="39"/>
      <c r="G41" s="53"/>
    </row>
    <row r="42" spans="1:7" x14ac:dyDescent="0.2">
      <c r="B42" s="401" t="s">
        <v>470</v>
      </c>
      <c r="C42" s="401"/>
      <c r="D42" s="401"/>
      <c r="E42" s="401"/>
      <c r="F42" s="401"/>
    </row>
    <row r="43" spans="1:7" x14ac:dyDescent="0.2">
      <c r="A43" s="406">
        <v>7</v>
      </c>
      <c r="B43" s="406"/>
      <c r="C43" s="406"/>
      <c r="D43" s="406"/>
      <c r="E43" s="406"/>
      <c r="F43" s="406"/>
    </row>
    <row r="44" spans="1:7" x14ac:dyDescent="0.2">
      <c r="A44" s="406"/>
      <c r="B44" s="406"/>
      <c r="C44" s="406"/>
      <c r="D44" s="406"/>
      <c r="E44" s="406"/>
      <c r="F44" s="406"/>
    </row>
    <row r="45" spans="1:7" x14ac:dyDescent="0.2">
      <c r="E45" s="76"/>
    </row>
    <row r="46" spans="1:7" x14ac:dyDescent="0.2">
      <c r="C46" s="119">
        <f>C39-'المركز المالي '!E9</f>
        <v>0</v>
      </c>
      <c r="E46" s="119">
        <f>E39-'المركز المالي '!G9</f>
        <v>0</v>
      </c>
    </row>
    <row r="47" spans="1:7" x14ac:dyDescent="0.2">
      <c r="E47" s="76"/>
    </row>
  </sheetData>
  <customSheetViews>
    <customSheetView guid="{C4C54333-0C8B-484B-8210-F3D7E510C081}" scale="175" showPageBreaks="1" showGridLines="0" topLeftCell="A4">
      <selection activeCell="C9" sqref="C9"/>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5">
    <mergeCell ref="B1:F1"/>
    <mergeCell ref="B2:F2"/>
    <mergeCell ref="B3:F3"/>
    <mergeCell ref="A43:F44"/>
    <mergeCell ref="B42:F42"/>
  </mergeCells>
  <printOptions horizontalCentered="1"/>
  <pageMargins left="0.43307086614173229" right="0.48" top="0.62992125984251968" bottom="0" header="0.35433070866141736" footer="0"/>
  <pageSetup paperSize="9" scale="95" firstPageNumber="5" orientation="portrait" useFirstPageNumber="1" r:id="rId2"/>
  <headerFooter alignWithMargins="0"/>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2:J47"/>
  <sheetViews>
    <sheetView rightToLeft="1" topLeftCell="A29" zoomScale="90" zoomScaleNormal="90" zoomScaleSheetLayoutView="85" workbookViewId="0">
      <selection activeCell="E19" sqref="E19"/>
    </sheetView>
  </sheetViews>
  <sheetFormatPr defaultColWidth="9.375" defaultRowHeight="20.25" x14ac:dyDescent="0.2"/>
  <cols>
    <col min="1" max="1" width="2.125" style="1" customWidth="1"/>
    <col min="2" max="2" width="34.5" style="1" customWidth="1"/>
    <col min="3" max="3" width="17.375" style="179" customWidth="1"/>
    <col min="4" max="4" width="2.125" style="9" customWidth="1"/>
    <col min="5" max="5" width="17.375" style="177" customWidth="1"/>
    <col min="6" max="6" width="1.375" style="1" customWidth="1"/>
    <col min="7" max="7" width="14.875" style="1" customWidth="1"/>
    <col min="8" max="9" width="9.375" style="1" customWidth="1"/>
    <col min="10" max="242" width="9.375" style="1"/>
    <col min="243" max="243" width="12.375" style="1" customWidth="1"/>
    <col min="244" max="244" width="34.375" style="1" customWidth="1"/>
    <col min="245" max="245" width="2.375" style="1" customWidth="1"/>
    <col min="246" max="247" width="8.375" style="1" customWidth="1"/>
    <col min="248" max="249" width="17.375" style="1" customWidth="1"/>
    <col min="250" max="250" width="0.375" style="1" customWidth="1"/>
    <col min="251" max="251" width="12.375" style="1" bestFit="1" customWidth="1"/>
    <col min="252" max="498" width="9.375" style="1"/>
    <col min="499" max="499" width="12.375" style="1" customWidth="1"/>
    <col min="500" max="500" width="34.375" style="1" customWidth="1"/>
    <col min="501" max="501" width="2.375" style="1" customWidth="1"/>
    <col min="502" max="503" width="8.375" style="1" customWidth="1"/>
    <col min="504" max="505" width="17.375" style="1" customWidth="1"/>
    <col min="506" max="506" width="0.375" style="1" customWidth="1"/>
    <col min="507" max="507" width="12.375" style="1" bestFit="1" customWidth="1"/>
    <col min="508" max="754" width="9.375" style="1"/>
    <col min="755" max="755" width="12.375" style="1" customWidth="1"/>
    <col min="756" max="756" width="34.375" style="1" customWidth="1"/>
    <col min="757" max="757" width="2.375" style="1" customWidth="1"/>
    <col min="758" max="759" width="8.375" style="1" customWidth="1"/>
    <col min="760" max="761" width="17.375" style="1" customWidth="1"/>
    <col min="762" max="762" width="0.375" style="1" customWidth="1"/>
    <col min="763" max="763" width="12.375" style="1" bestFit="1" customWidth="1"/>
    <col min="764" max="1010" width="9.375" style="1"/>
    <col min="1011" max="1011" width="12.375" style="1" customWidth="1"/>
    <col min="1012" max="1012" width="34.375" style="1" customWidth="1"/>
    <col min="1013" max="1013" width="2.375" style="1" customWidth="1"/>
    <col min="1014" max="1015" width="8.375" style="1" customWidth="1"/>
    <col min="1016" max="1017" width="17.375" style="1" customWidth="1"/>
    <col min="1018" max="1018" width="0.375" style="1" customWidth="1"/>
    <col min="1019" max="1019" width="12.375" style="1" bestFit="1" customWidth="1"/>
    <col min="1020" max="1266" width="9.375" style="1"/>
    <col min="1267" max="1267" width="12.375" style="1" customWidth="1"/>
    <col min="1268" max="1268" width="34.375" style="1" customWidth="1"/>
    <col min="1269" max="1269" width="2.375" style="1" customWidth="1"/>
    <col min="1270" max="1271" width="8.375" style="1" customWidth="1"/>
    <col min="1272" max="1273" width="17.375" style="1" customWidth="1"/>
    <col min="1274" max="1274" width="0.375" style="1" customWidth="1"/>
    <col min="1275" max="1275" width="12.375" style="1" bestFit="1" customWidth="1"/>
    <col min="1276" max="1522" width="9.375" style="1"/>
    <col min="1523" max="1523" width="12.375" style="1" customWidth="1"/>
    <col min="1524" max="1524" width="34.375" style="1" customWidth="1"/>
    <col min="1525" max="1525" width="2.375" style="1" customWidth="1"/>
    <col min="1526" max="1527" width="8.375" style="1" customWidth="1"/>
    <col min="1528" max="1529" width="17.375" style="1" customWidth="1"/>
    <col min="1530" max="1530" width="0.375" style="1" customWidth="1"/>
    <col min="1531" max="1531" width="12.375" style="1" bestFit="1" customWidth="1"/>
    <col min="1532" max="1778" width="9.375" style="1"/>
    <col min="1779" max="1779" width="12.375" style="1" customWidth="1"/>
    <col min="1780" max="1780" width="34.375" style="1" customWidth="1"/>
    <col min="1781" max="1781" width="2.375" style="1" customWidth="1"/>
    <col min="1782" max="1783" width="8.375" style="1" customWidth="1"/>
    <col min="1784" max="1785" width="17.375" style="1" customWidth="1"/>
    <col min="1786" max="1786" width="0.375" style="1" customWidth="1"/>
    <col min="1787" max="1787" width="12.375" style="1" bestFit="1" customWidth="1"/>
    <col min="1788" max="2034" width="9.375" style="1"/>
    <col min="2035" max="2035" width="12.375" style="1" customWidth="1"/>
    <col min="2036" max="2036" width="34.375" style="1" customWidth="1"/>
    <col min="2037" max="2037" width="2.375" style="1" customWidth="1"/>
    <col min="2038" max="2039" width="8.375" style="1" customWidth="1"/>
    <col min="2040" max="2041" width="17.375" style="1" customWidth="1"/>
    <col min="2042" max="2042" width="0.375" style="1" customWidth="1"/>
    <col min="2043" max="2043" width="12.375" style="1" bestFit="1" customWidth="1"/>
    <col min="2044" max="2290" width="9.375" style="1"/>
    <col min="2291" max="2291" width="12.375" style="1" customWidth="1"/>
    <col min="2292" max="2292" width="34.375" style="1" customWidth="1"/>
    <col min="2293" max="2293" width="2.375" style="1" customWidth="1"/>
    <col min="2294" max="2295" width="8.375" style="1" customWidth="1"/>
    <col min="2296" max="2297" width="17.375" style="1" customWidth="1"/>
    <col min="2298" max="2298" width="0.375" style="1" customWidth="1"/>
    <col min="2299" max="2299" width="12.375" style="1" bestFit="1" customWidth="1"/>
    <col min="2300" max="2546" width="9.375" style="1"/>
    <col min="2547" max="2547" width="12.375" style="1" customWidth="1"/>
    <col min="2548" max="2548" width="34.375" style="1" customWidth="1"/>
    <col min="2549" max="2549" width="2.375" style="1" customWidth="1"/>
    <col min="2550" max="2551" width="8.375" style="1" customWidth="1"/>
    <col min="2552" max="2553" width="17.375" style="1" customWidth="1"/>
    <col min="2554" max="2554" width="0.375" style="1" customWidth="1"/>
    <col min="2555" max="2555" width="12.375" style="1" bestFit="1" customWidth="1"/>
    <col min="2556" max="2802" width="9.375" style="1"/>
    <col min="2803" max="2803" width="12.375" style="1" customWidth="1"/>
    <col min="2804" max="2804" width="34.375" style="1" customWidth="1"/>
    <col min="2805" max="2805" width="2.375" style="1" customWidth="1"/>
    <col min="2806" max="2807" width="8.375" style="1" customWidth="1"/>
    <col min="2808" max="2809" width="17.375" style="1" customWidth="1"/>
    <col min="2810" max="2810" width="0.375" style="1" customWidth="1"/>
    <col min="2811" max="2811" width="12.375" style="1" bestFit="1" customWidth="1"/>
    <col min="2812" max="3058" width="9.375" style="1"/>
    <col min="3059" max="3059" width="12.375" style="1" customWidth="1"/>
    <col min="3060" max="3060" width="34.375" style="1" customWidth="1"/>
    <col min="3061" max="3061" width="2.375" style="1" customWidth="1"/>
    <col min="3062" max="3063" width="8.375" style="1" customWidth="1"/>
    <col min="3064" max="3065" width="17.375" style="1" customWidth="1"/>
    <col min="3066" max="3066" width="0.375" style="1" customWidth="1"/>
    <col min="3067" max="3067" width="12.375" style="1" bestFit="1" customWidth="1"/>
    <col min="3068" max="3314" width="9.375" style="1"/>
    <col min="3315" max="3315" width="12.375" style="1" customWidth="1"/>
    <col min="3316" max="3316" width="34.375" style="1" customWidth="1"/>
    <col min="3317" max="3317" width="2.375" style="1" customWidth="1"/>
    <col min="3318" max="3319" width="8.375" style="1" customWidth="1"/>
    <col min="3320" max="3321" width="17.375" style="1" customWidth="1"/>
    <col min="3322" max="3322" width="0.375" style="1" customWidth="1"/>
    <col min="3323" max="3323" width="12.375" style="1" bestFit="1" customWidth="1"/>
    <col min="3324" max="3570" width="9.375" style="1"/>
    <col min="3571" max="3571" width="12.375" style="1" customWidth="1"/>
    <col min="3572" max="3572" width="34.375" style="1" customWidth="1"/>
    <col min="3573" max="3573" width="2.375" style="1" customWidth="1"/>
    <col min="3574" max="3575" width="8.375" style="1" customWidth="1"/>
    <col min="3576" max="3577" width="17.375" style="1" customWidth="1"/>
    <col min="3578" max="3578" width="0.375" style="1" customWidth="1"/>
    <col min="3579" max="3579" width="12.375" style="1" bestFit="1" customWidth="1"/>
    <col min="3580" max="3826" width="9.375" style="1"/>
    <col min="3827" max="3827" width="12.375" style="1" customWidth="1"/>
    <col min="3828" max="3828" width="34.375" style="1" customWidth="1"/>
    <col min="3829" max="3829" width="2.375" style="1" customWidth="1"/>
    <col min="3830" max="3831" width="8.375" style="1" customWidth="1"/>
    <col min="3832" max="3833" width="17.375" style="1" customWidth="1"/>
    <col min="3834" max="3834" width="0.375" style="1" customWidth="1"/>
    <col min="3835" max="3835" width="12.375" style="1" bestFit="1" customWidth="1"/>
    <col min="3836" max="4082" width="9.375" style="1"/>
    <col min="4083" max="4083" width="12.375" style="1" customWidth="1"/>
    <col min="4084" max="4084" width="34.375" style="1" customWidth="1"/>
    <col min="4085" max="4085" width="2.375" style="1" customWidth="1"/>
    <col min="4086" max="4087" width="8.375" style="1" customWidth="1"/>
    <col min="4088" max="4089" width="17.375" style="1" customWidth="1"/>
    <col min="4090" max="4090" width="0.375" style="1" customWidth="1"/>
    <col min="4091" max="4091" width="12.375" style="1" bestFit="1" customWidth="1"/>
    <col min="4092" max="4338" width="9.375" style="1"/>
    <col min="4339" max="4339" width="12.375" style="1" customWidth="1"/>
    <col min="4340" max="4340" width="34.375" style="1" customWidth="1"/>
    <col min="4341" max="4341" width="2.375" style="1" customWidth="1"/>
    <col min="4342" max="4343" width="8.375" style="1" customWidth="1"/>
    <col min="4344" max="4345" width="17.375" style="1" customWidth="1"/>
    <col min="4346" max="4346" width="0.375" style="1" customWidth="1"/>
    <col min="4347" max="4347" width="12.375" style="1" bestFit="1" customWidth="1"/>
    <col min="4348" max="4594" width="9.375" style="1"/>
    <col min="4595" max="4595" width="12.375" style="1" customWidth="1"/>
    <col min="4596" max="4596" width="34.375" style="1" customWidth="1"/>
    <col min="4597" max="4597" width="2.375" style="1" customWidth="1"/>
    <col min="4598" max="4599" width="8.375" style="1" customWidth="1"/>
    <col min="4600" max="4601" width="17.375" style="1" customWidth="1"/>
    <col min="4602" max="4602" width="0.375" style="1" customWidth="1"/>
    <col min="4603" max="4603" width="12.375" style="1" bestFit="1" customWidth="1"/>
    <col min="4604" max="4850" width="9.375" style="1"/>
    <col min="4851" max="4851" width="12.375" style="1" customWidth="1"/>
    <col min="4852" max="4852" width="34.375" style="1" customWidth="1"/>
    <col min="4853" max="4853" width="2.375" style="1" customWidth="1"/>
    <col min="4854" max="4855" width="8.375" style="1" customWidth="1"/>
    <col min="4856" max="4857" width="17.375" style="1" customWidth="1"/>
    <col min="4858" max="4858" width="0.375" style="1" customWidth="1"/>
    <col min="4859" max="4859" width="12.375" style="1" bestFit="1" customWidth="1"/>
    <col min="4860" max="5106" width="9.375" style="1"/>
    <col min="5107" max="5107" width="12.375" style="1" customWidth="1"/>
    <col min="5108" max="5108" width="34.375" style="1" customWidth="1"/>
    <col min="5109" max="5109" width="2.375" style="1" customWidth="1"/>
    <col min="5110" max="5111" width="8.375" style="1" customWidth="1"/>
    <col min="5112" max="5113" width="17.375" style="1" customWidth="1"/>
    <col min="5114" max="5114" width="0.375" style="1" customWidth="1"/>
    <col min="5115" max="5115" width="12.375" style="1" bestFit="1" customWidth="1"/>
    <col min="5116" max="5362" width="9.375" style="1"/>
    <col min="5363" max="5363" width="12.375" style="1" customWidth="1"/>
    <col min="5364" max="5364" width="34.375" style="1" customWidth="1"/>
    <col min="5365" max="5365" width="2.375" style="1" customWidth="1"/>
    <col min="5366" max="5367" width="8.375" style="1" customWidth="1"/>
    <col min="5368" max="5369" width="17.375" style="1" customWidth="1"/>
    <col min="5370" max="5370" width="0.375" style="1" customWidth="1"/>
    <col min="5371" max="5371" width="12.375" style="1" bestFit="1" customWidth="1"/>
    <col min="5372" max="5618" width="9.375" style="1"/>
    <col min="5619" max="5619" width="12.375" style="1" customWidth="1"/>
    <col min="5620" max="5620" width="34.375" style="1" customWidth="1"/>
    <col min="5621" max="5621" width="2.375" style="1" customWidth="1"/>
    <col min="5622" max="5623" width="8.375" style="1" customWidth="1"/>
    <col min="5624" max="5625" width="17.375" style="1" customWidth="1"/>
    <col min="5626" max="5626" width="0.375" style="1" customWidth="1"/>
    <col min="5627" max="5627" width="12.375" style="1" bestFit="1" customWidth="1"/>
    <col min="5628" max="5874" width="9.375" style="1"/>
    <col min="5875" max="5875" width="12.375" style="1" customWidth="1"/>
    <col min="5876" max="5876" width="34.375" style="1" customWidth="1"/>
    <col min="5877" max="5877" width="2.375" style="1" customWidth="1"/>
    <col min="5878" max="5879" width="8.375" style="1" customWidth="1"/>
    <col min="5880" max="5881" width="17.375" style="1" customWidth="1"/>
    <col min="5882" max="5882" width="0.375" style="1" customWidth="1"/>
    <col min="5883" max="5883" width="12.375" style="1" bestFit="1" customWidth="1"/>
    <col min="5884" max="6130" width="9.375" style="1"/>
    <col min="6131" max="6131" width="12.375" style="1" customWidth="1"/>
    <col min="6132" max="6132" width="34.375" style="1" customWidth="1"/>
    <col min="6133" max="6133" width="2.375" style="1" customWidth="1"/>
    <col min="6134" max="6135" width="8.375" style="1" customWidth="1"/>
    <col min="6136" max="6137" width="17.375" style="1" customWidth="1"/>
    <col min="6138" max="6138" width="0.375" style="1" customWidth="1"/>
    <col min="6139" max="6139" width="12.375" style="1" bestFit="1" customWidth="1"/>
    <col min="6140" max="6386" width="9.375" style="1"/>
    <col min="6387" max="6387" width="12.375" style="1" customWidth="1"/>
    <col min="6388" max="6388" width="34.375" style="1" customWidth="1"/>
    <col min="6389" max="6389" width="2.375" style="1" customWidth="1"/>
    <col min="6390" max="6391" width="8.375" style="1" customWidth="1"/>
    <col min="6392" max="6393" width="17.375" style="1" customWidth="1"/>
    <col min="6394" max="6394" width="0.375" style="1" customWidth="1"/>
    <col min="6395" max="6395" width="12.375" style="1" bestFit="1" customWidth="1"/>
    <col min="6396" max="6642" width="9.375" style="1"/>
    <col min="6643" max="6643" width="12.375" style="1" customWidth="1"/>
    <col min="6644" max="6644" width="34.375" style="1" customWidth="1"/>
    <col min="6645" max="6645" width="2.375" style="1" customWidth="1"/>
    <col min="6646" max="6647" width="8.375" style="1" customWidth="1"/>
    <col min="6648" max="6649" width="17.375" style="1" customWidth="1"/>
    <col min="6650" max="6650" width="0.375" style="1" customWidth="1"/>
    <col min="6651" max="6651" width="12.375" style="1" bestFit="1" customWidth="1"/>
    <col min="6652" max="6898" width="9.375" style="1"/>
    <col min="6899" max="6899" width="12.375" style="1" customWidth="1"/>
    <col min="6900" max="6900" width="34.375" style="1" customWidth="1"/>
    <col min="6901" max="6901" width="2.375" style="1" customWidth="1"/>
    <col min="6902" max="6903" width="8.375" style="1" customWidth="1"/>
    <col min="6904" max="6905" width="17.375" style="1" customWidth="1"/>
    <col min="6906" max="6906" width="0.375" style="1" customWidth="1"/>
    <col min="6907" max="6907" width="12.375" style="1" bestFit="1" customWidth="1"/>
    <col min="6908" max="7154" width="9.375" style="1"/>
    <col min="7155" max="7155" width="12.375" style="1" customWidth="1"/>
    <col min="7156" max="7156" width="34.375" style="1" customWidth="1"/>
    <col min="7157" max="7157" width="2.375" style="1" customWidth="1"/>
    <col min="7158" max="7159" width="8.375" style="1" customWidth="1"/>
    <col min="7160" max="7161" width="17.375" style="1" customWidth="1"/>
    <col min="7162" max="7162" width="0.375" style="1" customWidth="1"/>
    <col min="7163" max="7163" width="12.375" style="1" bestFit="1" customWidth="1"/>
    <col min="7164" max="7410" width="9.375" style="1"/>
    <col min="7411" max="7411" width="12.375" style="1" customWidth="1"/>
    <col min="7412" max="7412" width="34.375" style="1" customWidth="1"/>
    <col min="7413" max="7413" width="2.375" style="1" customWidth="1"/>
    <col min="7414" max="7415" width="8.375" style="1" customWidth="1"/>
    <col min="7416" max="7417" width="17.375" style="1" customWidth="1"/>
    <col min="7418" max="7418" width="0.375" style="1" customWidth="1"/>
    <col min="7419" max="7419" width="12.375" style="1" bestFit="1" customWidth="1"/>
    <col min="7420" max="7666" width="9.375" style="1"/>
    <col min="7667" max="7667" width="12.375" style="1" customWidth="1"/>
    <col min="7668" max="7668" width="34.375" style="1" customWidth="1"/>
    <col min="7669" max="7669" width="2.375" style="1" customWidth="1"/>
    <col min="7670" max="7671" width="8.375" style="1" customWidth="1"/>
    <col min="7672" max="7673" width="17.375" style="1" customWidth="1"/>
    <col min="7674" max="7674" width="0.375" style="1" customWidth="1"/>
    <col min="7675" max="7675" width="12.375" style="1" bestFit="1" customWidth="1"/>
    <col min="7676" max="7922" width="9.375" style="1"/>
    <col min="7923" max="7923" width="12.375" style="1" customWidth="1"/>
    <col min="7924" max="7924" width="34.375" style="1" customWidth="1"/>
    <col min="7925" max="7925" width="2.375" style="1" customWidth="1"/>
    <col min="7926" max="7927" width="8.375" style="1" customWidth="1"/>
    <col min="7928" max="7929" width="17.375" style="1" customWidth="1"/>
    <col min="7930" max="7930" width="0.375" style="1" customWidth="1"/>
    <col min="7931" max="7931" width="12.375" style="1" bestFit="1" customWidth="1"/>
    <col min="7932" max="8178" width="9.375" style="1"/>
    <col min="8179" max="8179" width="12.375" style="1" customWidth="1"/>
    <col min="8180" max="8180" width="34.375" style="1" customWidth="1"/>
    <col min="8181" max="8181" width="2.375" style="1" customWidth="1"/>
    <col min="8182" max="8183" width="8.375" style="1" customWidth="1"/>
    <col min="8184" max="8185" width="17.375" style="1" customWidth="1"/>
    <col min="8186" max="8186" width="0.375" style="1" customWidth="1"/>
    <col min="8187" max="8187" width="12.375" style="1" bestFit="1" customWidth="1"/>
    <col min="8188" max="8434" width="9.375" style="1"/>
    <col min="8435" max="8435" width="12.375" style="1" customWidth="1"/>
    <col min="8436" max="8436" width="34.375" style="1" customWidth="1"/>
    <col min="8437" max="8437" width="2.375" style="1" customWidth="1"/>
    <col min="8438" max="8439" width="8.375" style="1" customWidth="1"/>
    <col min="8440" max="8441" width="17.375" style="1" customWidth="1"/>
    <col min="8442" max="8442" width="0.375" style="1" customWidth="1"/>
    <col min="8443" max="8443" width="12.375" style="1" bestFit="1" customWidth="1"/>
    <col min="8444" max="8690" width="9.375" style="1"/>
    <col min="8691" max="8691" width="12.375" style="1" customWidth="1"/>
    <col min="8692" max="8692" width="34.375" style="1" customWidth="1"/>
    <col min="8693" max="8693" width="2.375" style="1" customWidth="1"/>
    <col min="8694" max="8695" width="8.375" style="1" customWidth="1"/>
    <col min="8696" max="8697" width="17.375" style="1" customWidth="1"/>
    <col min="8698" max="8698" width="0.375" style="1" customWidth="1"/>
    <col min="8699" max="8699" width="12.375" style="1" bestFit="1" customWidth="1"/>
    <col min="8700" max="8946" width="9.375" style="1"/>
    <col min="8947" max="8947" width="12.375" style="1" customWidth="1"/>
    <col min="8948" max="8948" width="34.375" style="1" customWidth="1"/>
    <col min="8949" max="8949" width="2.375" style="1" customWidth="1"/>
    <col min="8950" max="8951" width="8.375" style="1" customWidth="1"/>
    <col min="8952" max="8953" width="17.375" style="1" customWidth="1"/>
    <col min="8954" max="8954" width="0.375" style="1" customWidth="1"/>
    <col min="8955" max="8955" width="12.375" style="1" bestFit="1" customWidth="1"/>
    <col min="8956" max="9202" width="9.375" style="1"/>
    <col min="9203" max="9203" width="12.375" style="1" customWidth="1"/>
    <col min="9204" max="9204" width="34.375" style="1" customWidth="1"/>
    <col min="9205" max="9205" width="2.375" style="1" customWidth="1"/>
    <col min="9206" max="9207" width="8.375" style="1" customWidth="1"/>
    <col min="9208" max="9209" width="17.375" style="1" customWidth="1"/>
    <col min="9210" max="9210" width="0.375" style="1" customWidth="1"/>
    <col min="9211" max="9211" width="12.375" style="1" bestFit="1" customWidth="1"/>
    <col min="9212" max="9458" width="9.375" style="1"/>
    <col min="9459" max="9459" width="12.375" style="1" customWidth="1"/>
    <col min="9460" max="9460" width="34.375" style="1" customWidth="1"/>
    <col min="9461" max="9461" width="2.375" style="1" customWidth="1"/>
    <col min="9462" max="9463" width="8.375" style="1" customWidth="1"/>
    <col min="9464" max="9465" width="17.375" style="1" customWidth="1"/>
    <col min="9466" max="9466" width="0.375" style="1" customWidth="1"/>
    <col min="9467" max="9467" width="12.375" style="1" bestFit="1" customWidth="1"/>
    <col min="9468" max="9714" width="9.375" style="1"/>
    <col min="9715" max="9715" width="12.375" style="1" customWidth="1"/>
    <col min="9716" max="9716" width="34.375" style="1" customWidth="1"/>
    <col min="9717" max="9717" width="2.375" style="1" customWidth="1"/>
    <col min="9718" max="9719" width="8.375" style="1" customWidth="1"/>
    <col min="9720" max="9721" width="17.375" style="1" customWidth="1"/>
    <col min="9722" max="9722" width="0.375" style="1" customWidth="1"/>
    <col min="9723" max="9723" width="12.375" style="1" bestFit="1" customWidth="1"/>
    <col min="9724" max="9970" width="9.375" style="1"/>
    <col min="9971" max="9971" width="12.375" style="1" customWidth="1"/>
    <col min="9972" max="9972" width="34.375" style="1" customWidth="1"/>
    <col min="9973" max="9973" width="2.375" style="1" customWidth="1"/>
    <col min="9974" max="9975" width="8.375" style="1" customWidth="1"/>
    <col min="9976" max="9977" width="17.375" style="1" customWidth="1"/>
    <col min="9978" max="9978" width="0.375" style="1" customWidth="1"/>
    <col min="9979" max="9979" width="12.375" style="1" bestFit="1" customWidth="1"/>
    <col min="9980" max="10226" width="9.375" style="1"/>
    <col min="10227" max="10227" width="12.375" style="1" customWidth="1"/>
    <col min="10228" max="10228" width="34.375" style="1" customWidth="1"/>
    <col min="10229" max="10229" width="2.375" style="1" customWidth="1"/>
    <col min="10230" max="10231" width="8.375" style="1" customWidth="1"/>
    <col min="10232" max="10233" width="17.375" style="1" customWidth="1"/>
    <col min="10234" max="10234" width="0.375" style="1" customWidth="1"/>
    <col min="10235" max="10235" width="12.375" style="1" bestFit="1" customWidth="1"/>
    <col min="10236" max="10482" width="9.375" style="1"/>
    <col min="10483" max="10483" width="12.375" style="1" customWidth="1"/>
    <col min="10484" max="10484" width="34.375" style="1" customWidth="1"/>
    <col min="10485" max="10485" width="2.375" style="1" customWidth="1"/>
    <col min="10486" max="10487" width="8.375" style="1" customWidth="1"/>
    <col min="10488" max="10489" width="17.375" style="1" customWidth="1"/>
    <col min="10490" max="10490" width="0.375" style="1" customWidth="1"/>
    <col min="10491" max="10491" width="12.375" style="1" bestFit="1" customWidth="1"/>
    <col min="10492" max="10738" width="9.375" style="1"/>
    <col min="10739" max="10739" width="12.375" style="1" customWidth="1"/>
    <col min="10740" max="10740" width="34.375" style="1" customWidth="1"/>
    <col min="10741" max="10741" width="2.375" style="1" customWidth="1"/>
    <col min="10742" max="10743" width="8.375" style="1" customWidth="1"/>
    <col min="10744" max="10745" width="17.375" style="1" customWidth="1"/>
    <col min="10746" max="10746" width="0.375" style="1" customWidth="1"/>
    <col min="10747" max="10747" width="12.375" style="1" bestFit="1" customWidth="1"/>
    <col min="10748" max="10994" width="9.375" style="1"/>
    <col min="10995" max="10995" width="12.375" style="1" customWidth="1"/>
    <col min="10996" max="10996" width="34.375" style="1" customWidth="1"/>
    <col min="10997" max="10997" width="2.375" style="1" customWidth="1"/>
    <col min="10998" max="10999" width="8.375" style="1" customWidth="1"/>
    <col min="11000" max="11001" width="17.375" style="1" customWidth="1"/>
    <col min="11002" max="11002" width="0.375" style="1" customWidth="1"/>
    <col min="11003" max="11003" width="12.375" style="1" bestFit="1" customWidth="1"/>
    <col min="11004" max="11250" width="9.375" style="1"/>
    <col min="11251" max="11251" width="12.375" style="1" customWidth="1"/>
    <col min="11252" max="11252" width="34.375" style="1" customWidth="1"/>
    <col min="11253" max="11253" width="2.375" style="1" customWidth="1"/>
    <col min="11254" max="11255" width="8.375" style="1" customWidth="1"/>
    <col min="11256" max="11257" width="17.375" style="1" customWidth="1"/>
    <col min="11258" max="11258" width="0.375" style="1" customWidth="1"/>
    <col min="11259" max="11259" width="12.375" style="1" bestFit="1" customWidth="1"/>
    <col min="11260" max="11506" width="9.375" style="1"/>
    <col min="11507" max="11507" width="12.375" style="1" customWidth="1"/>
    <col min="11508" max="11508" width="34.375" style="1" customWidth="1"/>
    <col min="11509" max="11509" width="2.375" style="1" customWidth="1"/>
    <col min="11510" max="11511" width="8.375" style="1" customWidth="1"/>
    <col min="11512" max="11513" width="17.375" style="1" customWidth="1"/>
    <col min="11514" max="11514" width="0.375" style="1" customWidth="1"/>
    <col min="11515" max="11515" width="12.375" style="1" bestFit="1" customWidth="1"/>
    <col min="11516" max="11762" width="9.375" style="1"/>
    <col min="11763" max="11763" width="12.375" style="1" customWidth="1"/>
    <col min="11764" max="11764" width="34.375" style="1" customWidth="1"/>
    <col min="11765" max="11765" width="2.375" style="1" customWidth="1"/>
    <col min="11766" max="11767" width="8.375" style="1" customWidth="1"/>
    <col min="11768" max="11769" width="17.375" style="1" customWidth="1"/>
    <col min="11770" max="11770" width="0.375" style="1" customWidth="1"/>
    <col min="11771" max="11771" width="12.375" style="1" bestFit="1" customWidth="1"/>
    <col min="11772" max="12018" width="9.375" style="1"/>
    <col min="12019" max="12019" width="12.375" style="1" customWidth="1"/>
    <col min="12020" max="12020" width="34.375" style="1" customWidth="1"/>
    <col min="12021" max="12021" width="2.375" style="1" customWidth="1"/>
    <col min="12022" max="12023" width="8.375" style="1" customWidth="1"/>
    <col min="12024" max="12025" width="17.375" style="1" customWidth="1"/>
    <col min="12026" max="12026" width="0.375" style="1" customWidth="1"/>
    <col min="12027" max="12027" width="12.375" style="1" bestFit="1" customWidth="1"/>
    <col min="12028" max="12274" width="9.375" style="1"/>
    <col min="12275" max="12275" width="12.375" style="1" customWidth="1"/>
    <col min="12276" max="12276" width="34.375" style="1" customWidth="1"/>
    <col min="12277" max="12277" width="2.375" style="1" customWidth="1"/>
    <col min="12278" max="12279" width="8.375" style="1" customWidth="1"/>
    <col min="12280" max="12281" width="17.375" style="1" customWidth="1"/>
    <col min="12282" max="12282" width="0.375" style="1" customWidth="1"/>
    <col min="12283" max="12283" width="12.375" style="1" bestFit="1" customWidth="1"/>
    <col min="12284" max="12530" width="9.375" style="1"/>
    <col min="12531" max="12531" width="12.375" style="1" customWidth="1"/>
    <col min="12532" max="12532" width="34.375" style="1" customWidth="1"/>
    <col min="12533" max="12533" width="2.375" style="1" customWidth="1"/>
    <col min="12534" max="12535" width="8.375" style="1" customWidth="1"/>
    <col min="12536" max="12537" width="17.375" style="1" customWidth="1"/>
    <col min="12538" max="12538" width="0.375" style="1" customWidth="1"/>
    <col min="12539" max="12539" width="12.375" style="1" bestFit="1" customWidth="1"/>
    <col min="12540" max="12786" width="9.375" style="1"/>
    <col min="12787" max="12787" width="12.375" style="1" customWidth="1"/>
    <col min="12788" max="12788" width="34.375" style="1" customWidth="1"/>
    <col min="12789" max="12789" width="2.375" style="1" customWidth="1"/>
    <col min="12790" max="12791" width="8.375" style="1" customWidth="1"/>
    <col min="12792" max="12793" width="17.375" style="1" customWidth="1"/>
    <col min="12794" max="12794" width="0.375" style="1" customWidth="1"/>
    <col min="12795" max="12795" width="12.375" style="1" bestFit="1" customWidth="1"/>
    <col min="12796" max="13042" width="9.375" style="1"/>
    <col min="13043" max="13043" width="12.375" style="1" customWidth="1"/>
    <col min="13044" max="13044" width="34.375" style="1" customWidth="1"/>
    <col min="13045" max="13045" width="2.375" style="1" customWidth="1"/>
    <col min="13046" max="13047" width="8.375" style="1" customWidth="1"/>
    <col min="13048" max="13049" width="17.375" style="1" customWidth="1"/>
    <col min="13050" max="13050" width="0.375" style="1" customWidth="1"/>
    <col min="13051" max="13051" width="12.375" style="1" bestFit="1" customWidth="1"/>
    <col min="13052" max="13298" width="9.375" style="1"/>
    <col min="13299" max="13299" width="12.375" style="1" customWidth="1"/>
    <col min="13300" max="13300" width="34.375" style="1" customWidth="1"/>
    <col min="13301" max="13301" width="2.375" style="1" customWidth="1"/>
    <col min="13302" max="13303" width="8.375" style="1" customWidth="1"/>
    <col min="13304" max="13305" width="17.375" style="1" customWidth="1"/>
    <col min="13306" max="13306" width="0.375" style="1" customWidth="1"/>
    <col min="13307" max="13307" width="12.375" style="1" bestFit="1" customWidth="1"/>
    <col min="13308" max="13554" width="9.375" style="1"/>
    <col min="13555" max="13555" width="12.375" style="1" customWidth="1"/>
    <col min="13556" max="13556" width="34.375" style="1" customWidth="1"/>
    <col min="13557" max="13557" width="2.375" style="1" customWidth="1"/>
    <col min="13558" max="13559" width="8.375" style="1" customWidth="1"/>
    <col min="13560" max="13561" width="17.375" style="1" customWidth="1"/>
    <col min="13562" max="13562" width="0.375" style="1" customWidth="1"/>
    <col min="13563" max="13563" width="12.375" style="1" bestFit="1" customWidth="1"/>
    <col min="13564" max="13810" width="9.375" style="1"/>
    <col min="13811" max="13811" width="12.375" style="1" customWidth="1"/>
    <col min="13812" max="13812" width="34.375" style="1" customWidth="1"/>
    <col min="13813" max="13813" width="2.375" style="1" customWidth="1"/>
    <col min="13814" max="13815" width="8.375" style="1" customWidth="1"/>
    <col min="13816" max="13817" width="17.375" style="1" customWidth="1"/>
    <col min="13818" max="13818" width="0.375" style="1" customWidth="1"/>
    <col min="13819" max="13819" width="12.375" style="1" bestFit="1" customWidth="1"/>
    <col min="13820" max="14066" width="9.375" style="1"/>
    <col min="14067" max="14067" width="12.375" style="1" customWidth="1"/>
    <col min="14068" max="14068" width="34.375" style="1" customWidth="1"/>
    <col min="14069" max="14069" width="2.375" style="1" customWidth="1"/>
    <col min="14070" max="14071" width="8.375" style="1" customWidth="1"/>
    <col min="14072" max="14073" width="17.375" style="1" customWidth="1"/>
    <col min="14074" max="14074" width="0.375" style="1" customWidth="1"/>
    <col min="14075" max="14075" width="12.375" style="1" bestFit="1" customWidth="1"/>
    <col min="14076" max="14322" width="9.375" style="1"/>
    <col min="14323" max="14323" width="12.375" style="1" customWidth="1"/>
    <col min="14324" max="14324" width="34.375" style="1" customWidth="1"/>
    <col min="14325" max="14325" width="2.375" style="1" customWidth="1"/>
    <col min="14326" max="14327" width="8.375" style="1" customWidth="1"/>
    <col min="14328" max="14329" width="17.375" style="1" customWidth="1"/>
    <col min="14330" max="14330" width="0.375" style="1" customWidth="1"/>
    <col min="14331" max="14331" width="12.375" style="1" bestFit="1" customWidth="1"/>
    <col min="14332" max="14578" width="9.375" style="1"/>
    <col min="14579" max="14579" width="12.375" style="1" customWidth="1"/>
    <col min="14580" max="14580" width="34.375" style="1" customWidth="1"/>
    <col min="14581" max="14581" width="2.375" style="1" customWidth="1"/>
    <col min="14582" max="14583" width="8.375" style="1" customWidth="1"/>
    <col min="14584" max="14585" width="17.375" style="1" customWidth="1"/>
    <col min="14586" max="14586" width="0.375" style="1" customWidth="1"/>
    <col min="14587" max="14587" width="12.375" style="1" bestFit="1" customWidth="1"/>
    <col min="14588" max="14834" width="9.375" style="1"/>
    <col min="14835" max="14835" width="12.375" style="1" customWidth="1"/>
    <col min="14836" max="14836" width="34.375" style="1" customWidth="1"/>
    <col min="14837" max="14837" width="2.375" style="1" customWidth="1"/>
    <col min="14838" max="14839" width="8.375" style="1" customWidth="1"/>
    <col min="14840" max="14841" width="17.375" style="1" customWidth="1"/>
    <col min="14842" max="14842" width="0.375" style="1" customWidth="1"/>
    <col min="14843" max="14843" width="12.375" style="1" bestFit="1" customWidth="1"/>
    <col min="14844" max="15090" width="9.375" style="1"/>
    <col min="15091" max="15091" width="12.375" style="1" customWidth="1"/>
    <col min="15092" max="15092" width="34.375" style="1" customWidth="1"/>
    <col min="15093" max="15093" width="2.375" style="1" customWidth="1"/>
    <col min="15094" max="15095" width="8.375" style="1" customWidth="1"/>
    <col min="15096" max="15097" width="17.375" style="1" customWidth="1"/>
    <col min="15098" max="15098" width="0.375" style="1" customWidth="1"/>
    <col min="15099" max="15099" width="12.375" style="1" bestFit="1" customWidth="1"/>
    <col min="15100" max="15346" width="9.375" style="1"/>
    <col min="15347" max="15347" width="12.375" style="1" customWidth="1"/>
    <col min="15348" max="15348" width="34.375" style="1" customWidth="1"/>
    <col min="15349" max="15349" width="2.375" style="1" customWidth="1"/>
    <col min="15350" max="15351" width="8.375" style="1" customWidth="1"/>
    <col min="15352" max="15353" width="17.375" style="1" customWidth="1"/>
    <col min="15354" max="15354" width="0.375" style="1" customWidth="1"/>
    <col min="15355" max="15355" width="12.375" style="1" bestFit="1" customWidth="1"/>
    <col min="15356" max="15602" width="9.375" style="1"/>
    <col min="15603" max="15603" width="12.375" style="1" customWidth="1"/>
    <col min="15604" max="15604" width="34.375" style="1" customWidth="1"/>
    <col min="15605" max="15605" width="2.375" style="1" customWidth="1"/>
    <col min="15606" max="15607" width="8.375" style="1" customWidth="1"/>
    <col min="15608" max="15609" width="17.375" style="1" customWidth="1"/>
    <col min="15610" max="15610" width="0.375" style="1" customWidth="1"/>
    <col min="15611" max="15611" width="12.375" style="1" bestFit="1" customWidth="1"/>
    <col min="15612" max="15858" width="9.375" style="1"/>
    <col min="15859" max="15859" width="12.375" style="1" customWidth="1"/>
    <col min="15860" max="15860" width="34.375" style="1" customWidth="1"/>
    <col min="15861" max="15861" width="2.375" style="1" customWidth="1"/>
    <col min="15862" max="15863" width="8.375" style="1" customWidth="1"/>
    <col min="15864" max="15865" width="17.375" style="1" customWidth="1"/>
    <col min="15866" max="15866" width="0.375" style="1" customWidth="1"/>
    <col min="15867" max="15867" width="12.375" style="1" bestFit="1" customWidth="1"/>
    <col min="15868" max="16114" width="9.375" style="1"/>
    <col min="16115" max="16115" width="12.375" style="1" customWidth="1"/>
    <col min="16116" max="16116" width="34.375" style="1" customWidth="1"/>
    <col min="16117" max="16117" width="2.375" style="1" customWidth="1"/>
    <col min="16118" max="16119" width="8.375" style="1" customWidth="1"/>
    <col min="16120" max="16121" width="17.375" style="1" customWidth="1"/>
    <col min="16122" max="16122" width="0.375" style="1" customWidth="1"/>
    <col min="16123" max="16123" width="12.375" style="1" bestFit="1" customWidth="1"/>
    <col min="16124" max="16384" width="9.375" style="1"/>
  </cols>
  <sheetData>
    <row r="2" spans="1:10" ht="22.5" customHeight="1" x14ac:dyDescent="0.2">
      <c r="A2" s="9"/>
      <c r="B2" s="294" t="str">
        <f>'التدفقات النقدية'!B2:F2</f>
        <v>الشركة التعاونية للاستثمار العقاري</v>
      </c>
      <c r="C2" s="184"/>
      <c r="D2" s="294"/>
      <c r="E2" s="184"/>
      <c r="F2" s="294"/>
      <c r="G2" s="43"/>
    </row>
    <row r="3" spans="1:10" ht="22.5" customHeight="1" x14ac:dyDescent="0.2">
      <c r="A3" s="9"/>
      <c r="B3" s="405" t="str">
        <f>'التدفقات النقدية'!B3:F3</f>
        <v>شركة شخص واحد - شركة ذات مسؤولية محدودة</v>
      </c>
      <c r="C3" s="405"/>
      <c r="D3" s="294"/>
      <c r="E3" s="184"/>
      <c r="F3" s="294"/>
      <c r="G3" s="43"/>
    </row>
    <row r="4" spans="1:10" ht="22.5" customHeight="1" x14ac:dyDescent="0.2">
      <c r="A4" s="9"/>
      <c r="B4" s="43" t="s">
        <v>1306</v>
      </c>
      <c r="C4" s="202"/>
      <c r="D4" s="294"/>
      <c r="E4" s="184"/>
      <c r="F4" s="294"/>
      <c r="G4" s="294"/>
    </row>
    <row r="5" spans="1:10" ht="22.5" customHeight="1" x14ac:dyDescent="0.2">
      <c r="A5" s="9"/>
      <c r="B5" s="18" t="s">
        <v>27</v>
      </c>
      <c r="C5" s="203"/>
      <c r="D5" s="36"/>
      <c r="E5" s="203"/>
      <c r="F5" s="36"/>
      <c r="G5" s="36"/>
    </row>
    <row r="6" spans="1:10" s="17" customFormat="1" ht="12.75" customHeight="1" x14ac:dyDescent="0.2">
      <c r="B6" s="38"/>
      <c r="C6" s="134"/>
      <c r="D6" s="38"/>
      <c r="E6" s="134"/>
      <c r="F6" s="38"/>
      <c r="G6" s="16"/>
    </row>
    <row r="7" spans="1:10" s="17" customFormat="1" ht="21" customHeight="1" x14ac:dyDescent="0.2">
      <c r="B7" s="13" t="s">
        <v>478</v>
      </c>
      <c r="C7" s="190"/>
      <c r="D7" s="59"/>
      <c r="E7" s="125" t="s">
        <v>1293</v>
      </c>
      <c r="G7" s="40" t="s">
        <v>1253</v>
      </c>
    </row>
    <row r="8" spans="1:10" s="17" customFormat="1" ht="21" customHeight="1" x14ac:dyDescent="0.2">
      <c r="B8" s="58" t="s">
        <v>105</v>
      </c>
      <c r="C8" s="190"/>
      <c r="D8" s="99"/>
      <c r="E8" s="186">
        <v>3918068</v>
      </c>
      <c r="G8" s="156">
        <v>9986777</v>
      </c>
    </row>
    <row r="9" spans="1:10" s="17" customFormat="1" ht="21" customHeight="1" x14ac:dyDescent="0.2">
      <c r="B9" s="58" t="s">
        <v>126</v>
      </c>
      <c r="C9" s="190"/>
      <c r="D9" s="99"/>
      <c r="E9" s="116">
        <v>70000000</v>
      </c>
      <c r="G9" s="100">
        <v>62000000</v>
      </c>
    </row>
    <row r="10" spans="1:10" s="17" customFormat="1" ht="21" customHeight="1" thickBot="1" x14ac:dyDescent="0.25">
      <c r="B10" s="58"/>
      <c r="C10" s="190"/>
      <c r="D10" s="101"/>
      <c r="E10" s="133">
        <f>SUM(E8:E9)</f>
        <v>73918068</v>
      </c>
      <c r="G10" s="133">
        <f>SUM(G8:G9)</f>
        <v>71986777</v>
      </c>
    </row>
    <row r="11" spans="1:10" s="17" customFormat="1" ht="9.75" customHeight="1" thickTop="1" x14ac:dyDescent="0.2">
      <c r="B11" s="58"/>
      <c r="C11" s="190"/>
      <c r="D11" s="101"/>
      <c r="E11" s="135"/>
      <c r="G11" s="135"/>
    </row>
    <row r="12" spans="1:10" s="17" customFormat="1" ht="63.75" customHeight="1" x14ac:dyDescent="0.2">
      <c r="B12" s="409" t="s">
        <v>467</v>
      </c>
      <c r="C12" s="409"/>
      <c r="D12" s="409"/>
      <c r="E12" s="409"/>
      <c r="F12" s="409"/>
      <c r="G12" s="409"/>
    </row>
    <row r="13" spans="1:10" s="17" customFormat="1" ht="12" customHeight="1" x14ac:dyDescent="0.2">
      <c r="B13" s="58"/>
      <c r="C13" s="190"/>
      <c r="D13" s="101"/>
      <c r="E13" s="135"/>
      <c r="G13" s="107"/>
    </row>
    <row r="14" spans="1:10" ht="6.6" customHeight="1" x14ac:dyDescent="0.2">
      <c r="B14" s="13"/>
      <c r="D14" s="54"/>
      <c r="E14" s="132"/>
      <c r="G14" s="3"/>
    </row>
    <row r="15" spans="1:10" ht="20.25" customHeight="1" x14ac:dyDescent="0.2">
      <c r="B15" s="9" t="s">
        <v>433</v>
      </c>
      <c r="D15" s="59"/>
      <c r="E15" s="125" t="s">
        <v>1293</v>
      </c>
      <c r="G15" s="40" t="s">
        <v>1253</v>
      </c>
    </row>
    <row r="16" spans="1:10" s="177" customFormat="1" ht="20.25" customHeight="1" x14ac:dyDescent="0.2">
      <c r="B16" s="178" t="s">
        <v>37</v>
      </c>
      <c r="C16" s="179"/>
      <c r="D16" s="117"/>
      <c r="E16" s="186">
        <v>6781097</v>
      </c>
      <c r="G16" s="120">
        <v>3163864</v>
      </c>
      <c r="H16" s="162"/>
      <c r="I16" s="162"/>
      <c r="J16" s="166"/>
    </row>
    <row r="17" spans="2:10" s="177" customFormat="1" ht="20.25" customHeight="1" x14ac:dyDescent="0.2">
      <c r="B17" s="178" t="s">
        <v>1147</v>
      </c>
      <c r="C17" s="179"/>
      <c r="D17" s="117"/>
      <c r="E17" s="117">
        <v>1008042</v>
      </c>
      <c r="G17" s="120">
        <v>869724</v>
      </c>
      <c r="H17" s="162"/>
      <c r="I17" s="162"/>
      <c r="J17" s="166"/>
    </row>
    <row r="18" spans="2:10" s="177" customFormat="1" ht="20.25" customHeight="1" x14ac:dyDescent="0.2">
      <c r="B18" s="180" t="s">
        <v>95</v>
      </c>
      <c r="C18" s="179"/>
      <c r="D18" s="117"/>
      <c r="E18" s="116">
        <f>E25</f>
        <v>100291</v>
      </c>
      <c r="G18" s="116">
        <v>43910</v>
      </c>
      <c r="H18" s="162"/>
      <c r="I18" s="162"/>
      <c r="J18" s="166"/>
    </row>
    <row r="19" spans="2:10" ht="20.25" customHeight="1" thickBot="1" x14ac:dyDescent="0.25">
      <c r="B19" s="62"/>
      <c r="D19" s="101"/>
      <c r="E19" s="133">
        <f>SUM(E16:E18)</f>
        <v>7889430</v>
      </c>
      <c r="G19" s="103">
        <f>SUM(G16:G18)</f>
        <v>4077498</v>
      </c>
      <c r="H19" s="162"/>
      <c r="I19" s="162"/>
      <c r="J19" s="162"/>
    </row>
    <row r="20" spans="2:10" ht="14.25" customHeight="1" thickTop="1" x14ac:dyDescent="0.2">
      <c r="B20" s="62"/>
      <c r="D20" s="101"/>
      <c r="E20" s="135"/>
      <c r="G20" s="107"/>
      <c r="H20" s="162"/>
      <c r="I20" s="162"/>
      <c r="J20" s="162"/>
    </row>
    <row r="21" spans="2:10" ht="11.25" customHeight="1" x14ac:dyDescent="0.2">
      <c r="B21" s="38"/>
      <c r="D21" s="101"/>
      <c r="E21" s="135"/>
      <c r="G21" s="107"/>
      <c r="H21" s="162"/>
      <c r="I21" s="162"/>
      <c r="J21" s="162"/>
    </row>
    <row r="22" spans="2:10" ht="20.25" customHeight="1" x14ac:dyDescent="0.5">
      <c r="B22" s="9" t="s">
        <v>462</v>
      </c>
      <c r="D22" s="59"/>
      <c r="E22" s="125" t="s">
        <v>1293</v>
      </c>
      <c r="G22" s="40" t="s">
        <v>1253</v>
      </c>
      <c r="H22" s="169"/>
      <c r="I22" s="170"/>
      <c r="J22" s="170"/>
    </row>
    <row r="23" spans="2:10" ht="20.25" customHeight="1" x14ac:dyDescent="0.5">
      <c r="B23" s="62" t="s">
        <v>96</v>
      </c>
      <c r="D23" s="59"/>
      <c r="E23" s="186">
        <v>100291</v>
      </c>
      <c r="G23" s="120">
        <v>43910</v>
      </c>
      <c r="H23" s="171"/>
      <c r="I23" s="168"/>
      <c r="J23" s="168"/>
    </row>
    <row r="24" spans="2:10" ht="20.25" customHeight="1" x14ac:dyDescent="0.5">
      <c r="B24" s="62" t="s">
        <v>97</v>
      </c>
      <c r="D24" s="101"/>
      <c r="E24" s="116">
        <v>0</v>
      </c>
      <c r="G24" s="120">
        <v>0</v>
      </c>
      <c r="H24" s="171"/>
      <c r="I24" s="168"/>
      <c r="J24" s="168"/>
    </row>
    <row r="25" spans="2:10" ht="20.25" customHeight="1" thickBot="1" x14ac:dyDescent="0.55000000000000004">
      <c r="B25" s="62"/>
      <c r="D25" s="101"/>
      <c r="E25" s="133">
        <f>SUM(E23:E24)</f>
        <v>100291</v>
      </c>
      <c r="G25" s="133">
        <f>SUM(G23:G24)</f>
        <v>43910</v>
      </c>
      <c r="H25" s="171"/>
      <c r="I25" s="168"/>
      <c r="J25" s="168"/>
    </row>
    <row r="26" spans="2:10" ht="20.25" customHeight="1" thickTop="1" x14ac:dyDescent="0.5">
      <c r="B26" s="62"/>
      <c r="C26" s="135"/>
      <c r="D26" s="101"/>
      <c r="E26" s="135"/>
      <c r="H26" s="171"/>
      <c r="I26" s="168"/>
      <c r="J26" s="168"/>
    </row>
    <row r="27" spans="2:10" ht="20.25" hidden="1" customHeight="1" thickTop="1" x14ac:dyDescent="0.5">
      <c r="B27" s="62"/>
      <c r="C27" s="135"/>
      <c r="D27" s="101"/>
      <c r="E27" s="135"/>
      <c r="H27" s="171"/>
      <c r="I27" s="168"/>
      <c r="J27" s="168"/>
    </row>
    <row r="28" spans="2:10" ht="20.25" hidden="1" customHeight="1" x14ac:dyDescent="0.5">
      <c r="B28" s="62"/>
      <c r="C28" s="135"/>
      <c r="D28" s="101"/>
      <c r="E28" s="135"/>
      <c r="H28" s="171"/>
      <c r="I28" s="168"/>
      <c r="J28" s="168"/>
    </row>
    <row r="29" spans="2:10" ht="24.6" customHeight="1" x14ac:dyDescent="0.5">
      <c r="B29" s="55" t="s">
        <v>434</v>
      </c>
      <c r="C29" s="187" t="s">
        <v>23</v>
      </c>
      <c r="D29" s="123"/>
      <c r="E29" s="187" t="s">
        <v>1263</v>
      </c>
      <c r="F29" s="123"/>
      <c r="G29" s="301" t="s">
        <v>40</v>
      </c>
      <c r="H29" s="171"/>
      <c r="I29" s="162"/>
      <c r="J29" s="168"/>
    </row>
    <row r="30" spans="2:10" ht="20.25" customHeight="1" x14ac:dyDescent="0.5">
      <c r="B30" s="63" t="s">
        <v>49</v>
      </c>
      <c r="C30" s="188"/>
      <c r="D30" s="123"/>
      <c r="E30" s="188"/>
      <c r="F30" s="123"/>
      <c r="G30" s="123"/>
      <c r="H30" s="226"/>
      <c r="I30" s="171"/>
      <c r="J30" s="171"/>
    </row>
    <row r="31" spans="2:10" ht="20.25" customHeight="1" x14ac:dyDescent="0.5">
      <c r="B31" s="58" t="s">
        <v>1302</v>
      </c>
      <c r="C31" s="120">
        <v>25135032</v>
      </c>
      <c r="D31" s="99"/>
      <c r="E31" s="120">
        <v>278568062</v>
      </c>
      <c r="F31" s="99"/>
      <c r="G31" s="104">
        <f>SUM(C31:F31)</f>
        <v>303703094</v>
      </c>
      <c r="H31" s="222"/>
      <c r="I31" s="296"/>
      <c r="J31" s="296"/>
    </row>
    <row r="32" spans="2:10" ht="20.25" customHeight="1" x14ac:dyDescent="0.5">
      <c r="B32" s="58" t="s">
        <v>41</v>
      </c>
      <c r="C32" s="120">
        <f>SUMIF(TB!$L:$L,'5-7'!C29,TB!$P:$P)</f>
        <v>0</v>
      </c>
      <c r="D32" s="99"/>
      <c r="E32" s="120">
        <v>7719564</v>
      </c>
      <c r="F32" s="99"/>
      <c r="G32" s="136">
        <f>SUM(C32:E32)</f>
        <v>7719564</v>
      </c>
      <c r="H32" s="172"/>
      <c r="I32" s="296"/>
      <c r="J32" s="296"/>
    </row>
    <row r="33" spans="1:10" ht="20.25" customHeight="1" x14ac:dyDescent="0.5">
      <c r="B33" s="58" t="s">
        <v>1256</v>
      </c>
      <c r="C33" s="120">
        <v>0</v>
      </c>
      <c r="D33" s="99"/>
      <c r="E33" s="120">
        <v>-465280</v>
      </c>
      <c r="F33" s="99"/>
      <c r="G33" s="136">
        <f>SUM(C33:E33)</f>
        <v>-465280</v>
      </c>
      <c r="H33" s="172"/>
      <c r="I33" s="302"/>
      <c r="J33" s="344"/>
    </row>
    <row r="34" spans="1:10" ht="20.25" customHeight="1" x14ac:dyDescent="0.5">
      <c r="B34" s="58" t="s">
        <v>1303</v>
      </c>
      <c r="C34" s="139">
        <f>SUM(C31:C33)</f>
        <v>25135032</v>
      </c>
      <c r="D34" s="99"/>
      <c r="E34" s="139">
        <f>SUM(E31:E33)</f>
        <v>285822346</v>
      </c>
      <c r="F34" s="99"/>
      <c r="G34" s="139">
        <f>SUM(G31:G33)</f>
        <v>310957378</v>
      </c>
      <c r="H34" s="169"/>
      <c r="I34" s="170"/>
      <c r="J34" s="170"/>
    </row>
    <row r="35" spans="1:10" ht="20.25" customHeight="1" x14ac:dyDescent="0.5">
      <c r="B35" s="63" t="s">
        <v>42</v>
      </c>
      <c r="C35" s="120"/>
      <c r="D35" s="99"/>
      <c r="E35" s="120"/>
      <c r="F35" s="99"/>
      <c r="G35" s="136"/>
      <c r="H35" s="171"/>
      <c r="I35" s="168"/>
      <c r="J35" s="168"/>
    </row>
    <row r="36" spans="1:10" ht="20.25" customHeight="1" x14ac:dyDescent="0.5">
      <c r="B36" s="58" t="s">
        <v>1302</v>
      </c>
      <c r="C36" s="120">
        <v>0</v>
      </c>
      <c r="D36" s="99"/>
      <c r="E36" s="120">
        <v>207834046</v>
      </c>
      <c r="F36" s="99"/>
      <c r="G36" s="136">
        <f>SUM(E36:F36)</f>
        <v>207834046</v>
      </c>
      <c r="H36" s="171"/>
      <c r="I36" s="168"/>
      <c r="J36" s="168"/>
    </row>
    <row r="37" spans="1:10" ht="20.25" customHeight="1" x14ac:dyDescent="0.5">
      <c r="B37" s="58" t="s">
        <v>41</v>
      </c>
      <c r="C37" s="120">
        <f>SUMIF(TB!$L:$L,'5-7'!C29&amp;" - "&amp;'5-7'!$B$35,TB!$Q:$Q)</f>
        <v>0</v>
      </c>
      <c r="D37" s="120"/>
      <c r="E37" s="120">
        <v>8617472</v>
      </c>
      <c r="F37" s="99"/>
      <c r="G37" s="136">
        <f>SUM(C37:E37)</f>
        <v>8617472</v>
      </c>
      <c r="H37" s="171"/>
      <c r="I37" s="168"/>
      <c r="J37" s="168"/>
    </row>
    <row r="38" spans="1:10" ht="20.25" customHeight="1" x14ac:dyDescent="0.5">
      <c r="B38" s="58" t="s">
        <v>1256</v>
      </c>
      <c r="C38" s="120">
        <f>-SUMIF(TB!$L:$L,'5-7'!C29&amp;" - "&amp;'5-7'!$B$35,TB!$P:$P)</f>
        <v>0</v>
      </c>
      <c r="D38" s="120"/>
      <c r="E38" s="120">
        <v>-465280</v>
      </c>
      <c r="F38" s="99"/>
      <c r="G38" s="136">
        <f>SUM(C38:E38)</f>
        <v>-465280</v>
      </c>
      <c r="H38" s="171"/>
      <c r="I38" s="168"/>
      <c r="J38" s="168"/>
    </row>
    <row r="39" spans="1:10" ht="20.25" customHeight="1" x14ac:dyDescent="0.5">
      <c r="B39" s="58" t="s">
        <v>1303</v>
      </c>
      <c r="C39" s="139">
        <f>SUM(C36:C38)</f>
        <v>0</v>
      </c>
      <c r="D39" s="99"/>
      <c r="E39" s="139">
        <f>SUM(E36:E38)</f>
        <v>215986238</v>
      </c>
      <c r="F39" s="99"/>
      <c r="G39" s="139">
        <f>SUM(G36:G38)</f>
        <v>215986238</v>
      </c>
      <c r="H39" s="171"/>
      <c r="I39" s="168"/>
      <c r="J39" s="168"/>
    </row>
    <row r="40" spans="1:10" ht="13.5" customHeight="1" x14ac:dyDescent="0.5">
      <c r="C40" s="191"/>
      <c r="D40" s="99"/>
      <c r="E40" s="120"/>
      <c r="F40" s="99"/>
      <c r="G40" s="104"/>
      <c r="H40" s="171"/>
      <c r="I40" s="168"/>
      <c r="J40" s="168"/>
    </row>
    <row r="41" spans="1:10" ht="20.25" customHeight="1" x14ac:dyDescent="0.5">
      <c r="B41" s="63" t="s">
        <v>43</v>
      </c>
      <c r="C41" s="191"/>
      <c r="D41" s="99"/>
      <c r="E41" s="120"/>
      <c r="F41" s="99"/>
      <c r="G41" s="104"/>
      <c r="H41" s="171"/>
      <c r="I41" s="168"/>
      <c r="J41" s="168"/>
    </row>
    <row r="42" spans="1:10" ht="20.25" customHeight="1" thickBot="1" x14ac:dyDescent="0.55000000000000004">
      <c r="B42" s="58" t="s">
        <v>1303</v>
      </c>
      <c r="C42" s="118">
        <f>C34-C39</f>
        <v>25135032</v>
      </c>
      <c r="D42" s="99"/>
      <c r="E42" s="118">
        <f>E34-E39</f>
        <v>69836108</v>
      </c>
      <c r="F42" s="101"/>
      <c r="G42" s="102">
        <f>G34-G39</f>
        <v>94971140</v>
      </c>
      <c r="H42" s="171"/>
      <c r="I42" s="168"/>
      <c r="J42" s="168"/>
    </row>
    <row r="43" spans="1:10" ht="20.25" customHeight="1" thickTop="1" x14ac:dyDescent="0.5">
      <c r="B43" s="298" t="s">
        <v>1304</v>
      </c>
      <c r="C43" s="189">
        <f>C31-C39</f>
        <v>25135032</v>
      </c>
      <c r="D43" s="101"/>
      <c r="E43" s="189">
        <f>E31-E39</f>
        <v>62581824</v>
      </c>
      <c r="F43" s="101"/>
      <c r="G43" s="145">
        <f>G31-G36</f>
        <v>95869048</v>
      </c>
      <c r="H43" s="171"/>
      <c r="I43" s="168"/>
      <c r="J43" s="168"/>
    </row>
    <row r="44" spans="1:10" ht="18.600000000000001" customHeight="1" x14ac:dyDescent="0.5">
      <c r="A44" s="227"/>
      <c r="B44" s="407"/>
      <c r="C44" s="407"/>
      <c r="D44" s="407"/>
      <c r="E44" s="407"/>
      <c r="F44" s="407"/>
      <c r="G44" s="407"/>
      <c r="H44" s="226"/>
      <c r="I44" s="171"/>
      <c r="J44" s="171"/>
    </row>
    <row r="45" spans="1:10" ht="0.6" customHeight="1" x14ac:dyDescent="0.5">
      <c r="A45" s="50"/>
      <c r="B45" s="50"/>
      <c r="C45" s="192"/>
      <c r="D45" s="295"/>
      <c r="E45" s="162"/>
      <c r="F45" s="50"/>
      <c r="G45" s="140"/>
      <c r="H45" s="222"/>
      <c r="I45" s="296"/>
      <c r="J45" s="296"/>
    </row>
    <row r="46" spans="1:10" x14ac:dyDescent="0.5">
      <c r="A46" s="408">
        <v>16</v>
      </c>
      <c r="B46" s="408"/>
      <c r="C46" s="408"/>
      <c r="D46" s="408"/>
      <c r="E46" s="408"/>
      <c r="F46" s="408"/>
      <c r="G46" s="408"/>
      <c r="H46" s="222"/>
      <c r="I46" s="296"/>
      <c r="J46" s="296"/>
    </row>
    <row r="47" spans="1:10" x14ac:dyDescent="0.5">
      <c r="C47" s="192"/>
      <c r="H47" s="172"/>
      <c r="I47" s="162"/>
      <c r="J47" s="162"/>
    </row>
  </sheetData>
  <customSheetViews>
    <customSheetView guid="{C4C54333-0C8B-484B-8210-F3D7E510C081}" scale="175" showGridLines="0" topLeftCell="A49">
      <selection activeCell="D11" sqref="D11"/>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4">
    <mergeCell ref="B3:C3"/>
    <mergeCell ref="B44:G44"/>
    <mergeCell ref="A46:G46"/>
    <mergeCell ref="B12:G12"/>
  </mergeCells>
  <printOptions horizontalCentered="1"/>
  <pageMargins left="0.98425196850393704" right="0.82677165354330717" top="0.62992125984251968" bottom="0" header="0" footer="0"/>
  <pageSetup paperSize="9" scale="85" firstPageNumber="5" orientation="portrait" useFirstPageNumber="1"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S28"/>
  <sheetViews>
    <sheetView rightToLeft="1" zoomScale="90" zoomScaleNormal="90" zoomScaleSheetLayoutView="98" workbookViewId="0">
      <selection activeCell="A23" sqref="A23:XFD23"/>
    </sheetView>
  </sheetViews>
  <sheetFormatPr defaultColWidth="9.375" defaultRowHeight="27.75" customHeight="1" x14ac:dyDescent="0.2"/>
  <cols>
    <col min="1" max="1" width="2" style="1" customWidth="1"/>
    <col min="2" max="2" width="25.75" style="1" customWidth="1"/>
    <col min="3" max="3" width="14.375" style="1" customWidth="1"/>
    <col min="4" max="4" width="2.375" style="1" customWidth="1"/>
    <col min="5" max="5" width="14.125" style="1" customWidth="1"/>
    <col min="6" max="6" width="2.375" style="1" customWidth="1"/>
    <col min="7" max="7" width="15" style="1" customWidth="1"/>
    <col min="8" max="8" width="2.375" style="1" customWidth="1"/>
    <col min="9" max="9" width="14.875" style="177" customWidth="1"/>
    <col min="10" max="10" width="2.375" style="1" customWidth="1"/>
    <col min="11" max="11" width="13.375" style="1" customWidth="1"/>
    <col min="12" max="12" width="2.375" style="1" customWidth="1"/>
    <col min="13" max="13" width="12.625" style="1" customWidth="1"/>
    <col min="14" max="14" width="2.125" style="1" customWidth="1"/>
    <col min="15" max="15" width="17.375" style="1" customWidth="1"/>
    <col min="16" max="16" width="1.375" style="1" customWidth="1"/>
    <col min="17" max="17" width="14.875" style="1" customWidth="1"/>
    <col min="18" max="18" width="12.375" style="1" customWidth="1"/>
    <col min="19" max="249" width="9.375" style="1"/>
    <col min="250" max="250" width="2.375" style="1" customWidth="1"/>
    <col min="251" max="251" width="2" style="1" customWidth="1"/>
    <col min="252" max="252" width="25.375" style="1" customWidth="1"/>
    <col min="253" max="258" width="17.375" style="1" customWidth="1"/>
    <col min="259" max="259" width="2" style="1" customWidth="1"/>
    <col min="260" max="260" width="21.375" style="1" customWidth="1"/>
    <col min="261" max="262" width="12.375" style="1" bestFit="1" customWidth="1"/>
    <col min="263" max="505" width="9.375" style="1"/>
    <col min="506" max="506" width="2.375" style="1" customWidth="1"/>
    <col min="507" max="507" width="2" style="1" customWidth="1"/>
    <col min="508" max="508" width="25.375" style="1" customWidth="1"/>
    <col min="509" max="514" width="17.375" style="1" customWidth="1"/>
    <col min="515" max="515" width="2" style="1" customWidth="1"/>
    <col min="516" max="516" width="21.375" style="1" customWidth="1"/>
    <col min="517" max="518" width="12.375" style="1" bestFit="1" customWidth="1"/>
    <col min="519" max="761" width="9.375" style="1"/>
    <col min="762" max="762" width="2.375" style="1" customWidth="1"/>
    <col min="763" max="763" width="2" style="1" customWidth="1"/>
    <col min="764" max="764" width="25.375" style="1" customWidth="1"/>
    <col min="765" max="770" width="17.375" style="1" customWidth="1"/>
    <col min="771" max="771" width="2" style="1" customWidth="1"/>
    <col min="772" max="772" width="21.375" style="1" customWidth="1"/>
    <col min="773" max="774" width="12.375" style="1" bestFit="1" customWidth="1"/>
    <col min="775" max="1017" width="9.375" style="1"/>
    <col min="1018" max="1018" width="2.375" style="1" customWidth="1"/>
    <col min="1019" max="1019" width="2" style="1" customWidth="1"/>
    <col min="1020" max="1020" width="25.375" style="1" customWidth="1"/>
    <col min="1021" max="1026" width="17.375" style="1" customWidth="1"/>
    <col min="1027" max="1027" width="2" style="1" customWidth="1"/>
    <col min="1028" max="1028" width="21.375" style="1" customWidth="1"/>
    <col min="1029" max="1030" width="12.375" style="1" bestFit="1" customWidth="1"/>
    <col min="1031" max="1273" width="9.375" style="1"/>
    <col min="1274" max="1274" width="2.375" style="1" customWidth="1"/>
    <col min="1275" max="1275" width="2" style="1" customWidth="1"/>
    <col min="1276" max="1276" width="25.375" style="1" customWidth="1"/>
    <col min="1277" max="1282" width="17.375" style="1" customWidth="1"/>
    <col min="1283" max="1283" width="2" style="1" customWidth="1"/>
    <col min="1284" max="1284" width="21.375" style="1" customWidth="1"/>
    <col min="1285" max="1286" width="12.375" style="1" bestFit="1" customWidth="1"/>
    <col min="1287" max="1529" width="9.375" style="1"/>
    <col min="1530" max="1530" width="2.375" style="1" customWidth="1"/>
    <col min="1531" max="1531" width="2" style="1" customWidth="1"/>
    <col min="1532" max="1532" width="25.375" style="1" customWidth="1"/>
    <col min="1533" max="1538" width="17.375" style="1" customWidth="1"/>
    <col min="1539" max="1539" width="2" style="1" customWidth="1"/>
    <col min="1540" max="1540" width="21.375" style="1" customWidth="1"/>
    <col min="1541" max="1542" width="12.375" style="1" bestFit="1" customWidth="1"/>
    <col min="1543" max="1785" width="9.375" style="1"/>
    <col min="1786" max="1786" width="2.375" style="1" customWidth="1"/>
    <col min="1787" max="1787" width="2" style="1" customWidth="1"/>
    <col min="1788" max="1788" width="25.375" style="1" customWidth="1"/>
    <col min="1789" max="1794" width="17.375" style="1" customWidth="1"/>
    <col min="1795" max="1795" width="2" style="1" customWidth="1"/>
    <col min="1796" max="1796" width="21.375" style="1" customWidth="1"/>
    <col min="1797" max="1798" width="12.375" style="1" bestFit="1" customWidth="1"/>
    <col min="1799" max="2041" width="9.375" style="1"/>
    <col min="2042" max="2042" width="2.375" style="1" customWidth="1"/>
    <col min="2043" max="2043" width="2" style="1" customWidth="1"/>
    <col min="2044" max="2044" width="25.375" style="1" customWidth="1"/>
    <col min="2045" max="2050" width="17.375" style="1" customWidth="1"/>
    <col min="2051" max="2051" width="2" style="1" customWidth="1"/>
    <col min="2052" max="2052" width="21.375" style="1" customWidth="1"/>
    <col min="2053" max="2054" width="12.375" style="1" bestFit="1" customWidth="1"/>
    <col min="2055" max="2297" width="9.375" style="1"/>
    <col min="2298" max="2298" width="2.375" style="1" customWidth="1"/>
    <col min="2299" max="2299" width="2" style="1" customWidth="1"/>
    <col min="2300" max="2300" width="25.375" style="1" customWidth="1"/>
    <col min="2301" max="2306" width="17.375" style="1" customWidth="1"/>
    <col min="2307" max="2307" width="2" style="1" customWidth="1"/>
    <col min="2308" max="2308" width="21.375" style="1" customWidth="1"/>
    <col min="2309" max="2310" width="12.375" style="1" bestFit="1" customWidth="1"/>
    <col min="2311" max="2553" width="9.375" style="1"/>
    <col min="2554" max="2554" width="2.375" style="1" customWidth="1"/>
    <col min="2555" max="2555" width="2" style="1" customWidth="1"/>
    <col min="2556" max="2556" width="25.375" style="1" customWidth="1"/>
    <col min="2557" max="2562" width="17.375" style="1" customWidth="1"/>
    <col min="2563" max="2563" width="2" style="1" customWidth="1"/>
    <col min="2564" max="2564" width="21.375" style="1" customWidth="1"/>
    <col min="2565" max="2566" width="12.375" style="1" bestFit="1" customWidth="1"/>
    <col min="2567" max="2809" width="9.375" style="1"/>
    <col min="2810" max="2810" width="2.375" style="1" customWidth="1"/>
    <col min="2811" max="2811" width="2" style="1" customWidth="1"/>
    <col min="2812" max="2812" width="25.375" style="1" customWidth="1"/>
    <col min="2813" max="2818" width="17.375" style="1" customWidth="1"/>
    <col min="2819" max="2819" width="2" style="1" customWidth="1"/>
    <col min="2820" max="2820" width="21.375" style="1" customWidth="1"/>
    <col min="2821" max="2822" width="12.375" style="1" bestFit="1" customWidth="1"/>
    <col min="2823" max="3065" width="9.375" style="1"/>
    <col min="3066" max="3066" width="2.375" style="1" customWidth="1"/>
    <col min="3067" max="3067" width="2" style="1" customWidth="1"/>
    <col min="3068" max="3068" width="25.375" style="1" customWidth="1"/>
    <col min="3069" max="3074" width="17.375" style="1" customWidth="1"/>
    <col min="3075" max="3075" width="2" style="1" customWidth="1"/>
    <col min="3076" max="3076" width="21.375" style="1" customWidth="1"/>
    <col min="3077" max="3078" width="12.375" style="1" bestFit="1" customWidth="1"/>
    <col min="3079" max="3321" width="9.375" style="1"/>
    <col min="3322" max="3322" width="2.375" style="1" customWidth="1"/>
    <col min="3323" max="3323" width="2" style="1" customWidth="1"/>
    <col min="3324" max="3324" width="25.375" style="1" customWidth="1"/>
    <col min="3325" max="3330" width="17.375" style="1" customWidth="1"/>
    <col min="3331" max="3331" width="2" style="1" customWidth="1"/>
    <col min="3332" max="3332" width="21.375" style="1" customWidth="1"/>
    <col min="3333" max="3334" width="12.375" style="1" bestFit="1" customWidth="1"/>
    <col min="3335" max="3577" width="9.375" style="1"/>
    <col min="3578" max="3578" width="2.375" style="1" customWidth="1"/>
    <col min="3579" max="3579" width="2" style="1" customWidth="1"/>
    <col min="3580" max="3580" width="25.375" style="1" customWidth="1"/>
    <col min="3581" max="3586" width="17.375" style="1" customWidth="1"/>
    <col min="3587" max="3587" width="2" style="1" customWidth="1"/>
    <col min="3588" max="3588" width="21.375" style="1" customWidth="1"/>
    <col min="3589" max="3590" width="12.375" style="1" bestFit="1" customWidth="1"/>
    <col min="3591" max="3833" width="9.375" style="1"/>
    <col min="3834" max="3834" width="2.375" style="1" customWidth="1"/>
    <col min="3835" max="3835" width="2" style="1" customWidth="1"/>
    <col min="3836" max="3836" width="25.375" style="1" customWidth="1"/>
    <col min="3837" max="3842" width="17.375" style="1" customWidth="1"/>
    <col min="3843" max="3843" width="2" style="1" customWidth="1"/>
    <col min="3844" max="3844" width="21.375" style="1" customWidth="1"/>
    <col min="3845" max="3846" width="12.375" style="1" bestFit="1" customWidth="1"/>
    <col min="3847" max="4089" width="9.375" style="1"/>
    <col min="4090" max="4090" width="2.375" style="1" customWidth="1"/>
    <col min="4091" max="4091" width="2" style="1" customWidth="1"/>
    <col min="4092" max="4092" width="25.375" style="1" customWidth="1"/>
    <col min="4093" max="4098" width="17.375" style="1" customWidth="1"/>
    <col min="4099" max="4099" width="2" style="1" customWidth="1"/>
    <col min="4100" max="4100" width="21.375" style="1" customWidth="1"/>
    <col min="4101" max="4102" width="12.375" style="1" bestFit="1" customWidth="1"/>
    <col min="4103" max="4345" width="9.375" style="1"/>
    <col min="4346" max="4346" width="2.375" style="1" customWidth="1"/>
    <col min="4347" max="4347" width="2" style="1" customWidth="1"/>
    <col min="4348" max="4348" width="25.375" style="1" customWidth="1"/>
    <col min="4349" max="4354" width="17.375" style="1" customWidth="1"/>
    <col min="4355" max="4355" width="2" style="1" customWidth="1"/>
    <col min="4356" max="4356" width="21.375" style="1" customWidth="1"/>
    <col min="4357" max="4358" width="12.375" style="1" bestFit="1" customWidth="1"/>
    <col min="4359" max="4601" width="9.375" style="1"/>
    <col min="4602" max="4602" width="2.375" style="1" customWidth="1"/>
    <col min="4603" max="4603" width="2" style="1" customWidth="1"/>
    <col min="4604" max="4604" width="25.375" style="1" customWidth="1"/>
    <col min="4605" max="4610" width="17.375" style="1" customWidth="1"/>
    <col min="4611" max="4611" width="2" style="1" customWidth="1"/>
    <col min="4612" max="4612" width="21.375" style="1" customWidth="1"/>
    <col min="4613" max="4614" width="12.375" style="1" bestFit="1" customWidth="1"/>
    <col min="4615" max="4857" width="9.375" style="1"/>
    <col min="4858" max="4858" width="2.375" style="1" customWidth="1"/>
    <col min="4859" max="4859" width="2" style="1" customWidth="1"/>
    <col min="4860" max="4860" width="25.375" style="1" customWidth="1"/>
    <col min="4861" max="4866" width="17.375" style="1" customWidth="1"/>
    <col min="4867" max="4867" width="2" style="1" customWidth="1"/>
    <col min="4868" max="4868" width="21.375" style="1" customWidth="1"/>
    <col min="4869" max="4870" width="12.375" style="1" bestFit="1" customWidth="1"/>
    <col min="4871" max="5113" width="9.375" style="1"/>
    <col min="5114" max="5114" width="2.375" style="1" customWidth="1"/>
    <col min="5115" max="5115" width="2" style="1" customWidth="1"/>
    <col min="5116" max="5116" width="25.375" style="1" customWidth="1"/>
    <col min="5117" max="5122" width="17.375" style="1" customWidth="1"/>
    <col min="5123" max="5123" width="2" style="1" customWidth="1"/>
    <col min="5124" max="5124" width="21.375" style="1" customWidth="1"/>
    <col min="5125" max="5126" width="12.375" style="1" bestFit="1" customWidth="1"/>
    <col min="5127" max="5369" width="9.375" style="1"/>
    <col min="5370" max="5370" width="2.375" style="1" customWidth="1"/>
    <col min="5371" max="5371" width="2" style="1" customWidth="1"/>
    <col min="5372" max="5372" width="25.375" style="1" customWidth="1"/>
    <col min="5373" max="5378" width="17.375" style="1" customWidth="1"/>
    <col min="5379" max="5379" width="2" style="1" customWidth="1"/>
    <col min="5380" max="5380" width="21.375" style="1" customWidth="1"/>
    <col min="5381" max="5382" width="12.375" style="1" bestFit="1" customWidth="1"/>
    <col min="5383" max="5625" width="9.375" style="1"/>
    <col min="5626" max="5626" width="2.375" style="1" customWidth="1"/>
    <col min="5627" max="5627" width="2" style="1" customWidth="1"/>
    <col min="5628" max="5628" width="25.375" style="1" customWidth="1"/>
    <col min="5629" max="5634" width="17.375" style="1" customWidth="1"/>
    <col min="5635" max="5635" width="2" style="1" customWidth="1"/>
    <col min="5636" max="5636" width="21.375" style="1" customWidth="1"/>
    <col min="5637" max="5638" width="12.375" style="1" bestFit="1" customWidth="1"/>
    <col min="5639" max="5881" width="9.375" style="1"/>
    <col min="5882" max="5882" width="2.375" style="1" customWidth="1"/>
    <col min="5883" max="5883" width="2" style="1" customWidth="1"/>
    <col min="5884" max="5884" width="25.375" style="1" customWidth="1"/>
    <col min="5885" max="5890" width="17.375" style="1" customWidth="1"/>
    <col min="5891" max="5891" width="2" style="1" customWidth="1"/>
    <col min="5892" max="5892" width="21.375" style="1" customWidth="1"/>
    <col min="5893" max="5894" width="12.375" style="1" bestFit="1" customWidth="1"/>
    <col min="5895" max="6137" width="9.375" style="1"/>
    <col min="6138" max="6138" width="2.375" style="1" customWidth="1"/>
    <col min="6139" max="6139" width="2" style="1" customWidth="1"/>
    <col min="6140" max="6140" width="25.375" style="1" customWidth="1"/>
    <col min="6141" max="6146" width="17.375" style="1" customWidth="1"/>
    <col min="6147" max="6147" width="2" style="1" customWidth="1"/>
    <col min="6148" max="6148" width="21.375" style="1" customWidth="1"/>
    <col min="6149" max="6150" width="12.375" style="1" bestFit="1" customWidth="1"/>
    <col min="6151" max="6393" width="9.375" style="1"/>
    <col min="6394" max="6394" width="2.375" style="1" customWidth="1"/>
    <col min="6395" max="6395" width="2" style="1" customWidth="1"/>
    <col min="6396" max="6396" width="25.375" style="1" customWidth="1"/>
    <col min="6397" max="6402" width="17.375" style="1" customWidth="1"/>
    <col min="6403" max="6403" width="2" style="1" customWidth="1"/>
    <col min="6404" max="6404" width="21.375" style="1" customWidth="1"/>
    <col min="6405" max="6406" width="12.375" style="1" bestFit="1" customWidth="1"/>
    <col min="6407" max="6649" width="9.375" style="1"/>
    <col min="6650" max="6650" width="2.375" style="1" customWidth="1"/>
    <col min="6651" max="6651" width="2" style="1" customWidth="1"/>
    <col min="6652" max="6652" width="25.375" style="1" customWidth="1"/>
    <col min="6653" max="6658" width="17.375" style="1" customWidth="1"/>
    <col min="6659" max="6659" width="2" style="1" customWidth="1"/>
    <col min="6660" max="6660" width="21.375" style="1" customWidth="1"/>
    <col min="6661" max="6662" width="12.375" style="1" bestFit="1" customWidth="1"/>
    <col min="6663" max="6905" width="9.375" style="1"/>
    <col min="6906" max="6906" width="2.375" style="1" customWidth="1"/>
    <col min="6907" max="6907" width="2" style="1" customWidth="1"/>
    <col min="6908" max="6908" width="25.375" style="1" customWidth="1"/>
    <col min="6909" max="6914" width="17.375" style="1" customWidth="1"/>
    <col min="6915" max="6915" width="2" style="1" customWidth="1"/>
    <col min="6916" max="6916" width="21.375" style="1" customWidth="1"/>
    <col min="6917" max="6918" width="12.375" style="1" bestFit="1" customWidth="1"/>
    <col min="6919" max="7161" width="9.375" style="1"/>
    <col min="7162" max="7162" width="2.375" style="1" customWidth="1"/>
    <col min="7163" max="7163" width="2" style="1" customWidth="1"/>
    <col min="7164" max="7164" width="25.375" style="1" customWidth="1"/>
    <col min="7165" max="7170" width="17.375" style="1" customWidth="1"/>
    <col min="7171" max="7171" width="2" style="1" customWidth="1"/>
    <col min="7172" max="7172" width="21.375" style="1" customWidth="1"/>
    <col min="7173" max="7174" width="12.375" style="1" bestFit="1" customWidth="1"/>
    <col min="7175" max="7417" width="9.375" style="1"/>
    <col min="7418" max="7418" width="2.375" style="1" customWidth="1"/>
    <col min="7419" max="7419" width="2" style="1" customWidth="1"/>
    <col min="7420" max="7420" width="25.375" style="1" customWidth="1"/>
    <col min="7421" max="7426" width="17.375" style="1" customWidth="1"/>
    <col min="7427" max="7427" width="2" style="1" customWidth="1"/>
    <col min="7428" max="7428" width="21.375" style="1" customWidth="1"/>
    <col min="7429" max="7430" width="12.375" style="1" bestFit="1" customWidth="1"/>
    <col min="7431" max="7673" width="9.375" style="1"/>
    <col min="7674" max="7674" width="2.375" style="1" customWidth="1"/>
    <col min="7675" max="7675" width="2" style="1" customWidth="1"/>
    <col min="7676" max="7676" width="25.375" style="1" customWidth="1"/>
    <col min="7677" max="7682" width="17.375" style="1" customWidth="1"/>
    <col min="7683" max="7683" width="2" style="1" customWidth="1"/>
    <col min="7684" max="7684" width="21.375" style="1" customWidth="1"/>
    <col min="7685" max="7686" width="12.375" style="1" bestFit="1" customWidth="1"/>
    <col min="7687" max="7929" width="9.375" style="1"/>
    <col min="7930" max="7930" width="2.375" style="1" customWidth="1"/>
    <col min="7931" max="7931" width="2" style="1" customWidth="1"/>
    <col min="7932" max="7932" width="25.375" style="1" customWidth="1"/>
    <col min="7933" max="7938" width="17.375" style="1" customWidth="1"/>
    <col min="7939" max="7939" width="2" style="1" customWidth="1"/>
    <col min="7940" max="7940" width="21.375" style="1" customWidth="1"/>
    <col min="7941" max="7942" width="12.375" style="1" bestFit="1" customWidth="1"/>
    <col min="7943" max="8185" width="9.375" style="1"/>
    <col min="8186" max="8186" width="2.375" style="1" customWidth="1"/>
    <col min="8187" max="8187" width="2" style="1" customWidth="1"/>
    <col min="8188" max="8188" width="25.375" style="1" customWidth="1"/>
    <col min="8189" max="8194" width="17.375" style="1" customWidth="1"/>
    <col min="8195" max="8195" width="2" style="1" customWidth="1"/>
    <col min="8196" max="8196" width="21.375" style="1" customWidth="1"/>
    <col min="8197" max="8198" width="12.375" style="1" bestFit="1" customWidth="1"/>
    <col min="8199" max="8441" width="9.375" style="1"/>
    <col min="8442" max="8442" width="2.375" style="1" customWidth="1"/>
    <col min="8443" max="8443" width="2" style="1" customWidth="1"/>
    <col min="8444" max="8444" width="25.375" style="1" customWidth="1"/>
    <col min="8445" max="8450" width="17.375" style="1" customWidth="1"/>
    <col min="8451" max="8451" width="2" style="1" customWidth="1"/>
    <col min="8452" max="8452" width="21.375" style="1" customWidth="1"/>
    <col min="8453" max="8454" width="12.375" style="1" bestFit="1" customWidth="1"/>
    <col min="8455" max="8697" width="9.375" style="1"/>
    <col min="8698" max="8698" width="2.375" style="1" customWidth="1"/>
    <col min="8699" max="8699" width="2" style="1" customWidth="1"/>
    <col min="8700" max="8700" width="25.375" style="1" customWidth="1"/>
    <col min="8701" max="8706" width="17.375" style="1" customWidth="1"/>
    <col min="8707" max="8707" width="2" style="1" customWidth="1"/>
    <col min="8708" max="8708" width="21.375" style="1" customWidth="1"/>
    <col min="8709" max="8710" width="12.375" style="1" bestFit="1" customWidth="1"/>
    <col min="8711" max="8953" width="9.375" style="1"/>
    <col min="8954" max="8954" width="2.375" style="1" customWidth="1"/>
    <col min="8955" max="8955" width="2" style="1" customWidth="1"/>
    <col min="8956" max="8956" width="25.375" style="1" customWidth="1"/>
    <col min="8957" max="8962" width="17.375" style="1" customWidth="1"/>
    <col min="8963" max="8963" width="2" style="1" customWidth="1"/>
    <col min="8964" max="8964" width="21.375" style="1" customWidth="1"/>
    <col min="8965" max="8966" width="12.375" style="1" bestFit="1" customWidth="1"/>
    <col min="8967" max="9209" width="9.375" style="1"/>
    <col min="9210" max="9210" width="2.375" style="1" customWidth="1"/>
    <col min="9211" max="9211" width="2" style="1" customWidth="1"/>
    <col min="9212" max="9212" width="25.375" style="1" customWidth="1"/>
    <col min="9213" max="9218" width="17.375" style="1" customWidth="1"/>
    <col min="9219" max="9219" width="2" style="1" customWidth="1"/>
    <col min="9220" max="9220" width="21.375" style="1" customWidth="1"/>
    <col min="9221" max="9222" width="12.375" style="1" bestFit="1" customWidth="1"/>
    <col min="9223" max="9465" width="9.375" style="1"/>
    <col min="9466" max="9466" width="2.375" style="1" customWidth="1"/>
    <col min="9467" max="9467" width="2" style="1" customWidth="1"/>
    <col min="9468" max="9468" width="25.375" style="1" customWidth="1"/>
    <col min="9469" max="9474" width="17.375" style="1" customWidth="1"/>
    <col min="9475" max="9475" width="2" style="1" customWidth="1"/>
    <col min="9476" max="9476" width="21.375" style="1" customWidth="1"/>
    <col min="9477" max="9478" width="12.375" style="1" bestFit="1" customWidth="1"/>
    <col min="9479" max="9721" width="9.375" style="1"/>
    <col min="9722" max="9722" width="2.375" style="1" customWidth="1"/>
    <col min="9723" max="9723" width="2" style="1" customWidth="1"/>
    <col min="9724" max="9724" width="25.375" style="1" customWidth="1"/>
    <col min="9725" max="9730" width="17.375" style="1" customWidth="1"/>
    <col min="9731" max="9731" width="2" style="1" customWidth="1"/>
    <col min="9732" max="9732" width="21.375" style="1" customWidth="1"/>
    <col min="9733" max="9734" width="12.375" style="1" bestFit="1" customWidth="1"/>
    <col min="9735" max="9977" width="9.375" style="1"/>
    <col min="9978" max="9978" width="2.375" style="1" customWidth="1"/>
    <col min="9979" max="9979" width="2" style="1" customWidth="1"/>
    <col min="9980" max="9980" width="25.375" style="1" customWidth="1"/>
    <col min="9981" max="9986" width="17.375" style="1" customWidth="1"/>
    <col min="9987" max="9987" width="2" style="1" customWidth="1"/>
    <col min="9988" max="9988" width="21.375" style="1" customWidth="1"/>
    <col min="9989" max="9990" width="12.375" style="1" bestFit="1" customWidth="1"/>
    <col min="9991" max="10233" width="9.375" style="1"/>
    <col min="10234" max="10234" width="2.375" style="1" customWidth="1"/>
    <col min="10235" max="10235" width="2" style="1" customWidth="1"/>
    <col min="10236" max="10236" width="25.375" style="1" customWidth="1"/>
    <col min="10237" max="10242" width="17.375" style="1" customWidth="1"/>
    <col min="10243" max="10243" width="2" style="1" customWidth="1"/>
    <col min="10244" max="10244" width="21.375" style="1" customWidth="1"/>
    <col min="10245" max="10246" width="12.375" style="1" bestFit="1" customWidth="1"/>
    <col min="10247" max="10489" width="9.375" style="1"/>
    <col min="10490" max="10490" width="2.375" style="1" customWidth="1"/>
    <col min="10491" max="10491" width="2" style="1" customWidth="1"/>
    <col min="10492" max="10492" width="25.375" style="1" customWidth="1"/>
    <col min="10493" max="10498" width="17.375" style="1" customWidth="1"/>
    <col min="10499" max="10499" width="2" style="1" customWidth="1"/>
    <col min="10500" max="10500" width="21.375" style="1" customWidth="1"/>
    <col min="10501" max="10502" width="12.375" style="1" bestFit="1" customWidth="1"/>
    <col min="10503" max="10745" width="9.375" style="1"/>
    <col min="10746" max="10746" width="2.375" style="1" customWidth="1"/>
    <col min="10747" max="10747" width="2" style="1" customWidth="1"/>
    <col min="10748" max="10748" width="25.375" style="1" customWidth="1"/>
    <col min="10749" max="10754" width="17.375" style="1" customWidth="1"/>
    <col min="10755" max="10755" width="2" style="1" customWidth="1"/>
    <col min="10756" max="10756" width="21.375" style="1" customWidth="1"/>
    <col min="10757" max="10758" width="12.375" style="1" bestFit="1" customWidth="1"/>
    <col min="10759" max="11001" width="9.375" style="1"/>
    <col min="11002" max="11002" width="2.375" style="1" customWidth="1"/>
    <col min="11003" max="11003" width="2" style="1" customWidth="1"/>
    <col min="11004" max="11004" width="25.375" style="1" customWidth="1"/>
    <col min="11005" max="11010" width="17.375" style="1" customWidth="1"/>
    <col min="11011" max="11011" width="2" style="1" customWidth="1"/>
    <col min="11012" max="11012" width="21.375" style="1" customWidth="1"/>
    <col min="11013" max="11014" width="12.375" style="1" bestFit="1" customWidth="1"/>
    <col min="11015" max="11257" width="9.375" style="1"/>
    <col min="11258" max="11258" width="2.375" style="1" customWidth="1"/>
    <col min="11259" max="11259" width="2" style="1" customWidth="1"/>
    <col min="11260" max="11260" width="25.375" style="1" customWidth="1"/>
    <col min="11261" max="11266" width="17.375" style="1" customWidth="1"/>
    <col min="11267" max="11267" width="2" style="1" customWidth="1"/>
    <col min="11268" max="11268" width="21.375" style="1" customWidth="1"/>
    <col min="11269" max="11270" width="12.375" style="1" bestFit="1" customWidth="1"/>
    <col min="11271" max="11513" width="9.375" style="1"/>
    <col min="11514" max="11514" width="2.375" style="1" customWidth="1"/>
    <col min="11515" max="11515" width="2" style="1" customWidth="1"/>
    <col min="11516" max="11516" width="25.375" style="1" customWidth="1"/>
    <col min="11517" max="11522" width="17.375" style="1" customWidth="1"/>
    <col min="11523" max="11523" width="2" style="1" customWidth="1"/>
    <col min="11524" max="11524" width="21.375" style="1" customWidth="1"/>
    <col min="11525" max="11526" width="12.375" style="1" bestFit="1" customWidth="1"/>
    <col min="11527" max="11769" width="9.375" style="1"/>
    <col min="11770" max="11770" width="2.375" style="1" customWidth="1"/>
    <col min="11771" max="11771" width="2" style="1" customWidth="1"/>
    <col min="11772" max="11772" width="25.375" style="1" customWidth="1"/>
    <col min="11773" max="11778" width="17.375" style="1" customWidth="1"/>
    <col min="11779" max="11779" width="2" style="1" customWidth="1"/>
    <col min="11780" max="11780" width="21.375" style="1" customWidth="1"/>
    <col min="11781" max="11782" width="12.375" style="1" bestFit="1" customWidth="1"/>
    <col min="11783" max="12025" width="9.375" style="1"/>
    <col min="12026" max="12026" width="2.375" style="1" customWidth="1"/>
    <col min="12027" max="12027" width="2" style="1" customWidth="1"/>
    <col min="12028" max="12028" width="25.375" style="1" customWidth="1"/>
    <col min="12029" max="12034" width="17.375" style="1" customWidth="1"/>
    <col min="12035" max="12035" width="2" style="1" customWidth="1"/>
    <col min="12036" max="12036" width="21.375" style="1" customWidth="1"/>
    <col min="12037" max="12038" width="12.375" style="1" bestFit="1" customWidth="1"/>
    <col min="12039" max="12281" width="9.375" style="1"/>
    <col min="12282" max="12282" width="2.375" style="1" customWidth="1"/>
    <col min="12283" max="12283" width="2" style="1" customWidth="1"/>
    <col min="12284" max="12284" width="25.375" style="1" customWidth="1"/>
    <col min="12285" max="12290" width="17.375" style="1" customWidth="1"/>
    <col min="12291" max="12291" width="2" style="1" customWidth="1"/>
    <col min="12292" max="12292" width="21.375" style="1" customWidth="1"/>
    <col min="12293" max="12294" width="12.375" style="1" bestFit="1" customWidth="1"/>
    <col min="12295" max="12537" width="9.375" style="1"/>
    <col min="12538" max="12538" width="2.375" style="1" customWidth="1"/>
    <col min="12539" max="12539" width="2" style="1" customWidth="1"/>
    <col min="12540" max="12540" width="25.375" style="1" customWidth="1"/>
    <col min="12541" max="12546" width="17.375" style="1" customWidth="1"/>
    <col min="12547" max="12547" width="2" style="1" customWidth="1"/>
    <col min="12548" max="12548" width="21.375" style="1" customWidth="1"/>
    <col min="12549" max="12550" width="12.375" style="1" bestFit="1" customWidth="1"/>
    <col min="12551" max="12793" width="9.375" style="1"/>
    <col min="12794" max="12794" width="2.375" style="1" customWidth="1"/>
    <col min="12795" max="12795" width="2" style="1" customWidth="1"/>
    <col min="12796" max="12796" width="25.375" style="1" customWidth="1"/>
    <col min="12797" max="12802" width="17.375" style="1" customWidth="1"/>
    <col min="12803" max="12803" width="2" style="1" customWidth="1"/>
    <col min="12804" max="12804" width="21.375" style="1" customWidth="1"/>
    <col min="12805" max="12806" width="12.375" style="1" bestFit="1" customWidth="1"/>
    <col min="12807" max="13049" width="9.375" style="1"/>
    <col min="13050" max="13050" width="2.375" style="1" customWidth="1"/>
    <col min="13051" max="13051" width="2" style="1" customWidth="1"/>
    <col min="13052" max="13052" width="25.375" style="1" customWidth="1"/>
    <col min="13053" max="13058" width="17.375" style="1" customWidth="1"/>
    <col min="13059" max="13059" width="2" style="1" customWidth="1"/>
    <col min="13060" max="13060" width="21.375" style="1" customWidth="1"/>
    <col min="13061" max="13062" width="12.375" style="1" bestFit="1" customWidth="1"/>
    <col min="13063" max="13305" width="9.375" style="1"/>
    <col min="13306" max="13306" width="2.375" style="1" customWidth="1"/>
    <col min="13307" max="13307" width="2" style="1" customWidth="1"/>
    <col min="13308" max="13308" width="25.375" style="1" customWidth="1"/>
    <col min="13309" max="13314" width="17.375" style="1" customWidth="1"/>
    <col min="13315" max="13315" width="2" style="1" customWidth="1"/>
    <col min="13316" max="13316" width="21.375" style="1" customWidth="1"/>
    <col min="13317" max="13318" width="12.375" style="1" bestFit="1" customWidth="1"/>
    <col min="13319" max="13561" width="9.375" style="1"/>
    <col min="13562" max="13562" width="2.375" style="1" customWidth="1"/>
    <col min="13563" max="13563" width="2" style="1" customWidth="1"/>
    <col min="13564" max="13564" width="25.375" style="1" customWidth="1"/>
    <col min="13565" max="13570" width="17.375" style="1" customWidth="1"/>
    <col min="13571" max="13571" width="2" style="1" customWidth="1"/>
    <col min="13572" max="13572" width="21.375" style="1" customWidth="1"/>
    <col min="13573" max="13574" width="12.375" style="1" bestFit="1" customWidth="1"/>
    <col min="13575" max="13817" width="9.375" style="1"/>
    <col min="13818" max="13818" width="2.375" style="1" customWidth="1"/>
    <col min="13819" max="13819" width="2" style="1" customWidth="1"/>
    <col min="13820" max="13820" width="25.375" style="1" customWidth="1"/>
    <col min="13821" max="13826" width="17.375" style="1" customWidth="1"/>
    <col min="13827" max="13827" width="2" style="1" customWidth="1"/>
    <col min="13828" max="13828" width="21.375" style="1" customWidth="1"/>
    <col min="13829" max="13830" width="12.375" style="1" bestFit="1" customWidth="1"/>
    <col min="13831" max="14073" width="9.375" style="1"/>
    <col min="14074" max="14074" width="2.375" style="1" customWidth="1"/>
    <col min="14075" max="14075" width="2" style="1" customWidth="1"/>
    <col min="14076" max="14076" width="25.375" style="1" customWidth="1"/>
    <col min="14077" max="14082" width="17.375" style="1" customWidth="1"/>
    <col min="14083" max="14083" width="2" style="1" customWidth="1"/>
    <col min="14084" max="14084" width="21.375" style="1" customWidth="1"/>
    <col min="14085" max="14086" width="12.375" style="1" bestFit="1" customWidth="1"/>
    <col min="14087" max="14329" width="9.375" style="1"/>
    <col min="14330" max="14330" width="2.375" style="1" customWidth="1"/>
    <col min="14331" max="14331" width="2" style="1" customWidth="1"/>
    <col min="14332" max="14332" width="25.375" style="1" customWidth="1"/>
    <col min="14333" max="14338" width="17.375" style="1" customWidth="1"/>
    <col min="14339" max="14339" width="2" style="1" customWidth="1"/>
    <col min="14340" max="14340" width="21.375" style="1" customWidth="1"/>
    <col min="14341" max="14342" width="12.375" style="1" bestFit="1" customWidth="1"/>
    <col min="14343" max="14585" width="9.375" style="1"/>
    <col min="14586" max="14586" width="2.375" style="1" customWidth="1"/>
    <col min="14587" max="14587" width="2" style="1" customWidth="1"/>
    <col min="14588" max="14588" width="25.375" style="1" customWidth="1"/>
    <col min="14589" max="14594" width="17.375" style="1" customWidth="1"/>
    <col min="14595" max="14595" width="2" style="1" customWidth="1"/>
    <col min="14596" max="14596" width="21.375" style="1" customWidth="1"/>
    <col min="14597" max="14598" width="12.375" style="1" bestFit="1" customWidth="1"/>
    <col min="14599" max="14841" width="9.375" style="1"/>
    <col min="14842" max="14842" width="2.375" style="1" customWidth="1"/>
    <col min="14843" max="14843" width="2" style="1" customWidth="1"/>
    <col min="14844" max="14844" width="25.375" style="1" customWidth="1"/>
    <col min="14845" max="14850" width="17.375" style="1" customWidth="1"/>
    <col min="14851" max="14851" width="2" style="1" customWidth="1"/>
    <col min="14852" max="14852" width="21.375" style="1" customWidth="1"/>
    <col min="14853" max="14854" width="12.375" style="1" bestFit="1" customWidth="1"/>
    <col min="14855" max="15097" width="9.375" style="1"/>
    <col min="15098" max="15098" width="2.375" style="1" customWidth="1"/>
    <col min="15099" max="15099" width="2" style="1" customWidth="1"/>
    <col min="15100" max="15100" width="25.375" style="1" customWidth="1"/>
    <col min="15101" max="15106" width="17.375" style="1" customWidth="1"/>
    <col min="15107" max="15107" width="2" style="1" customWidth="1"/>
    <col min="15108" max="15108" width="21.375" style="1" customWidth="1"/>
    <col min="15109" max="15110" width="12.375" style="1" bestFit="1" customWidth="1"/>
    <col min="15111" max="15353" width="9.375" style="1"/>
    <col min="15354" max="15354" width="2.375" style="1" customWidth="1"/>
    <col min="15355" max="15355" width="2" style="1" customWidth="1"/>
    <col min="15356" max="15356" width="25.375" style="1" customWidth="1"/>
    <col min="15357" max="15362" width="17.375" style="1" customWidth="1"/>
    <col min="15363" max="15363" width="2" style="1" customWidth="1"/>
    <col min="15364" max="15364" width="21.375" style="1" customWidth="1"/>
    <col min="15365" max="15366" width="12.375" style="1" bestFit="1" customWidth="1"/>
    <col min="15367" max="15609" width="9.375" style="1"/>
    <col min="15610" max="15610" width="2.375" style="1" customWidth="1"/>
    <col min="15611" max="15611" width="2" style="1" customWidth="1"/>
    <col min="15612" max="15612" width="25.375" style="1" customWidth="1"/>
    <col min="15613" max="15618" width="17.375" style="1" customWidth="1"/>
    <col min="15619" max="15619" width="2" style="1" customWidth="1"/>
    <col min="15620" max="15620" width="21.375" style="1" customWidth="1"/>
    <col min="15621" max="15622" width="12.375" style="1" bestFit="1" customWidth="1"/>
    <col min="15623" max="15865" width="9.375" style="1"/>
    <col min="15866" max="15866" width="2.375" style="1" customWidth="1"/>
    <col min="15867" max="15867" width="2" style="1" customWidth="1"/>
    <col min="15868" max="15868" width="25.375" style="1" customWidth="1"/>
    <col min="15869" max="15874" width="17.375" style="1" customWidth="1"/>
    <col min="15875" max="15875" width="2" style="1" customWidth="1"/>
    <col min="15876" max="15876" width="21.375" style="1" customWidth="1"/>
    <col min="15877" max="15878" width="12.375" style="1" bestFit="1" customWidth="1"/>
    <col min="15879" max="16121" width="9.375" style="1"/>
    <col min="16122" max="16122" width="2.375" style="1" customWidth="1"/>
    <col min="16123" max="16123" width="2" style="1" customWidth="1"/>
    <col min="16124" max="16124" width="25.375" style="1" customWidth="1"/>
    <col min="16125" max="16130" width="17.375" style="1" customWidth="1"/>
    <col min="16131" max="16131" width="2" style="1" customWidth="1"/>
    <col min="16132" max="16132" width="21.375" style="1" customWidth="1"/>
    <col min="16133" max="16134" width="12.375" style="1" bestFit="1" customWidth="1"/>
    <col min="16135" max="16384" width="9.375" style="1"/>
  </cols>
  <sheetData>
    <row r="1" spans="1:19" ht="1.5" customHeight="1" x14ac:dyDescent="0.2">
      <c r="A1" s="404"/>
      <c r="B1" s="404"/>
      <c r="C1" s="404"/>
      <c r="D1" s="404"/>
      <c r="E1" s="404"/>
      <c r="F1" s="404"/>
      <c r="G1" s="404"/>
      <c r="H1" s="293"/>
    </row>
    <row r="2" spans="1:19" ht="24" customHeight="1" x14ac:dyDescent="0.2">
      <c r="A2" s="404" t="str">
        <f>'المركز المالي '!B1</f>
        <v>الشركة التعاونية للاستثمار العقاري</v>
      </c>
      <c r="B2" s="404"/>
      <c r="C2" s="404"/>
      <c r="D2" s="404"/>
      <c r="E2" s="404"/>
      <c r="F2" s="404"/>
      <c r="G2" s="404"/>
      <c r="H2" s="14"/>
    </row>
    <row r="3" spans="1:19" ht="24" customHeight="1" x14ac:dyDescent="0.2">
      <c r="A3" s="405" t="str">
        <f>'المركز المالي '!B2</f>
        <v>شركة شخص واحد - شركة ذات مسؤولية محدودة</v>
      </c>
      <c r="B3" s="405"/>
      <c r="C3" s="405"/>
      <c r="D3" s="405"/>
      <c r="E3" s="405"/>
      <c r="F3" s="405"/>
      <c r="G3" s="405"/>
      <c r="H3" s="14"/>
    </row>
    <row r="4" spans="1:19" ht="24" customHeight="1" x14ac:dyDescent="0.2">
      <c r="A4" s="404" t="str">
        <f>'5-7'!B4</f>
        <v>ايضاحات حول القوائم المالية للسنة المنتهية 31 ديسمبر 2024م</v>
      </c>
      <c r="B4" s="404"/>
      <c r="C4" s="404"/>
      <c r="D4" s="404"/>
      <c r="E4" s="404"/>
      <c r="F4" s="294"/>
      <c r="G4" s="294"/>
      <c r="H4" s="14"/>
    </row>
    <row r="5" spans="1:19" ht="24" customHeight="1" x14ac:dyDescent="0.2">
      <c r="A5" s="36" t="s">
        <v>27</v>
      </c>
      <c r="B5" s="18"/>
      <c r="C5" s="36"/>
      <c r="D5" s="36"/>
      <c r="E5" s="36"/>
      <c r="F5" s="36"/>
      <c r="G5" s="36"/>
      <c r="H5" s="64"/>
      <c r="I5" s="193"/>
      <c r="J5" s="4"/>
      <c r="K5" s="4"/>
      <c r="L5" s="4"/>
      <c r="M5" s="4"/>
      <c r="N5" s="162"/>
      <c r="O5" s="162"/>
      <c r="P5" s="162"/>
      <c r="Q5" s="162"/>
      <c r="R5" s="162"/>
      <c r="S5" s="162"/>
    </row>
    <row r="6" spans="1:19" ht="27.75" customHeight="1" x14ac:dyDescent="0.2">
      <c r="B6" s="55" t="s">
        <v>435</v>
      </c>
      <c r="C6" s="224"/>
      <c r="D6" s="224"/>
      <c r="E6" s="224"/>
      <c r="F6" s="224"/>
      <c r="G6" s="224"/>
      <c r="H6" s="224"/>
      <c r="I6" s="225"/>
      <c r="J6" s="224"/>
      <c r="K6" s="224"/>
      <c r="L6" s="224"/>
      <c r="M6" s="224"/>
      <c r="N6" s="164"/>
      <c r="O6" s="164"/>
      <c r="P6" s="164"/>
      <c r="Q6" s="299"/>
      <c r="R6" s="162"/>
      <c r="S6" s="162"/>
    </row>
    <row r="7" spans="1:19" ht="27.75" customHeight="1" x14ac:dyDescent="0.2">
      <c r="B7" s="58"/>
      <c r="C7" s="61" t="s">
        <v>548</v>
      </c>
      <c r="D7" s="123"/>
      <c r="E7" s="61" t="s">
        <v>62</v>
      </c>
      <c r="F7" s="123"/>
      <c r="G7" s="61" t="s">
        <v>38</v>
      </c>
      <c r="H7" s="123"/>
      <c r="I7" s="187" t="s">
        <v>39</v>
      </c>
      <c r="J7" s="123"/>
      <c r="K7" s="61" t="s">
        <v>63</v>
      </c>
      <c r="L7" s="123"/>
      <c r="M7" s="301" t="s">
        <v>40</v>
      </c>
      <c r="N7" s="162"/>
      <c r="O7" s="162"/>
      <c r="P7" s="162"/>
      <c r="Q7" s="162"/>
      <c r="R7" s="162"/>
      <c r="S7" s="162"/>
    </row>
    <row r="8" spans="1:19" ht="15.75" customHeight="1" x14ac:dyDescent="0.2">
      <c r="B8" s="63" t="s">
        <v>49</v>
      </c>
      <c r="C8" s="123"/>
      <c r="D8" s="123"/>
      <c r="E8" s="123"/>
      <c r="F8" s="123"/>
      <c r="G8" s="123"/>
      <c r="H8" s="123"/>
      <c r="I8" s="188"/>
      <c r="J8" s="123"/>
      <c r="K8" s="123"/>
      <c r="L8" s="123"/>
      <c r="M8" s="123"/>
      <c r="N8" s="164"/>
      <c r="O8" s="164"/>
      <c r="P8" s="164"/>
      <c r="Q8" s="164"/>
      <c r="R8" s="162"/>
      <c r="S8" s="162"/>
    </row>
    <row r="9" spans="1:19" ht="24.6" customHeight="1" x14ac:dyDescent="0.2">
      <c r="B9" s="58" t="s">
        <v>1302</v>
      </c>
      <c r="C9" s="99">
        <v>121298</v>
      </c>
      <c r="D9" s="99"/>
      <c r="E9" s="99">
        <v>1573373</v>
      </c>
      <c r="F9" s="99"/>
      <c r="G9" s="99">
        <v>74050</v>
      </c>
      <c r="H9" s="99"/>
      <c r="I9" s="120">
        <v>342775</v>
      </c>
      <c r="J9" s="99"/>
      <c r="K9" s="99">
        <v>126395</v>
      </c>
      <c r="L9" s="99"/>
      <c r="M9" s="104">
        <f>C9+E9+G9+I9+K9</f>
        <v>2237891</v>
      </c>
      <c r="N9" s="117"/>
      <c r="O9" s="117"/>
      <c r="P9" s="117"/>
      <c r="Q9" s="135"/>
      <c r="R9" s="162"/>
      <c r="S9" s="162"/>
    </row>
    <row r="10" spans="1:19" ht="24.6" hidden="1" customHeight="1" x14ac:dyDescent="0.2">
      <c r="B10" s="58" t="s">
        <v>41</v>
      </c>
      <c r="C10" s="99">
        <f>SUMIF(TB!$L:$L,'8'!C7,TB!$P:$P)</f>
        <v>0</v>
      </c>
      <c r="D10" s="99"/>
      <c r="E10" s="99">
        <f>SUMIF(TB!$L:$L,'8'!E7,TB!$P:$P)</f>
        <v>0</v>
      </c>
      <c r="F10" s="99"/>
      <c r="G10" s="99">
        <f>SUMIF(TB!$L:$L,'8'!G7,TB!$P:$P)</f>
        <v>0</v>
      </c>
      <c r="H10" s="99"/>
      <c r="I10" s="99">
        <f>SUMIF(TB!$L:$L,'8'!I7,TB!$P:$P)</f>
        <v>0</v>
      </c>
      <c r="J10" s="99"/>
      <c r="K10" s="99">
        <f>SUMIF(TB!$L:$L,'8'!K7,TB!$P:$P)</f>
        <v>0</v>
      </c>
      <c r="L10" s="99"/>
      <c r="M10" s="104">
        <f>SUM(C10:K10)</f>
        <v>0</v>
      </c>
      <c r="N10" s="117"/>
      <c r="O10" s="117"/>
      <c r="P10" s="117"/>
      <c r="Q10" s="135"/>
      <c r="R10" s="162"/>
      <c r="S10" s="162"/>
    </row>
    <row r="11" spans="1:19" ht="24.6" customHeight="1" x14ac:dyDescent="0.2">
      <c r="B11" s="58"/>
      <c r="C11" s="99"/>
      <c r="D11" s="99"/>
      <c r="E11" s="99"/>
      <c r="F11" s="99"/>
      <c r="G11" s="99"/>
      <c r="H11" s="99"/>
      <c r="I11" s="99">
        <v>3700</v>
      </c>
      <c r="J11" s="99"/>
      <c r="K11" s="99"/>
      <c r="L11" s="99"/>
      <c r="M11" s="104">
        <f>SUM(C11:K11)</f>
        <v>3700</v>
      </c>
      <c r="N11" s="117"/>
      <c r="O11" s="117"/>
      <c r="P11" s="117"/>
      <c r="Q11" s="135"/>
      <c r="R11" s="162"/>
      <c r="S11" s="162"/>
    </row>
    <row r="12" spans="1:19" ht="18" customHeight="1" x14ac:dyDescent="0.2">
      <c r="B12" s="58" t="s">
        <v>1256</v>
      </c>
      <c r="C12" s="100">
        <f>-SUMIF(TB!$L:$L,'8'!C7,TB!$Q:$Q)</f>
        <v>0</v>
      </c>
      <c r="D12" s="99"/>
      <c r="E12" s="100">
        <f>-SUMIF(TB!$L:$L,'8'!E7,TB!$Q:$Q)</f>
        <v>0</v>
      </c>
      <c r="F12" s="120"/>
      <c r="G12" s="100">
        <f>-SUMIF(TB!$L:$L,'8'!G7,TB!$Q:$Q)</f>
        <v>0</v>
      </c>
      <c r="H12" s="120"/>
      <c r="I12" s="100">
        <v>-187208</v>
      </c>
      <c r="J12" s="120"/>
      <c r="K12" s="100">
        <v>-73990</v>
      </c>
      <c r="L12" s="120"/>
      <c r="M12" s="137">
        <f>SUM(C12:K12)</f>
        <v>-261198</v>
      </c>
      <c r="N12" s="117"/>
      <c r="O12" s="117"/>
      <c r="P12" s="117"/>
      <c r="Q12" s="135"/>
      <c r="R12" s="162"/>
      <c r="S12" s="162"/>
    </row>
    <row r="13" spans="1:19" ht="24.6" customHeight="1" x14ac:dyDescent="0.2">
      <c r="B13" s="58" t="s">
        <v>1305</v>
      </c>
      <c r="C13" s="137">
        <f>SUM(C9:C12)</f>
        <v>121298</v>
      </c>
      <c r="D13" s="120"/>
      <c r="E13" s="137">
        <f>SUM(E9:E12)</f>
        <v>1573373</v>
      </c>
      <c r="F13" s="120"/>
      <c r="G13" s="137">
        <f>SUM(G9:G12)</f>
        <v>74050</v>
      </c>
      <c r="H13" s="120"/>
      <c r="I13" s="137">
        <f>SUM(I9:I12)</f>
        <v>159267</v>
      </c>
      <c r="J13" s="120"/>
      <c r="K13" s="137">
        <f>SUM(K9:K12)</f>
        <v>52405</v>
      </c>
      <c r="L13" s="120"/>
      <c r="M13" s="137">
        <f>SUM(M9:M12)</f>
        <v>1980393</v>
      </c>
      <c r="N13" s="117"/>
      <c r="O13" s="135"/>
      <c r="P13" s="117"/>
      <c r="Q13" s="135"/>
      <c r="R13" s="162"/>
      <c r="S13" s="162"/>
    </row>
    <row r="14" spans="1:19" ht="21" customHeight="1" x14ac:dyDescent="0.2">
      <c r="B14" s="63" t="s">
        <v>42</v>
      </c>
      <c r="C14" s="120"/>
      <c r="D14" s="120"/>
      <c r="E14" s="120"/>
      <c r="F14" s="120"/>
      <c r="G14" s="120"/>
      <c r="H14" s="120"/>
      <c r="I14" s="120"/>
      <c r="J14" s="120"/>
      <c r="K14" s="120"/>
      <c r="L14" s="120"/>
      <c r="M14" s="136"/>
      <c r="N14" s="117"/>
      <c r="O14" s="117"/>
      <c r="P14" s="117"/>
      <c r="Q14" s="135"/>
      <c r="R14" s="162"/>
      <c r="S14" s="162"/>
    </row>
    <row r="15" spans="1:19" ht="21" customHeight="1" x14ac:dyDescent="0.2">
      <c r="B15" s="58" t="s">
        <v>1302</v>
      </c>
      <c r="C15" s="99">
        <v>0</v>
      </c>
      <c r="D15" s="99"/>
      <c r="E15" s="99">
        <v>1174252</v>
      </c>
      <c r="F15" s="120"/>
      <c r="G15" s="120">
        <v>74049</v>
      </c>
      <c r="H15" s="120"/>
      <c r="I15" s="120">
        <v>307620</v>
      </c>
      <c r="J15" s="120"/>
      <c r="K15" s="120">
        <v>121266</v>
      </c>
      <c r="L15" s="120"/>
      <c r="M15" s="136">
        <f>C15+E15+G15+I15+K15</f>
        <v>1677187</v>
      </c>
      <c r="N15" s="117"/>
      <c r="O15" s="117"/>
      <c r="P15" s="117"/>
      <c r="Q15" s="135"/>
      <c r="R15" s="162"/>
      <c r="S15" s="162"/>
    </row>
    <row r="16" spans="1:19" ht="21" customHeight="1" x14ac:dyDescent="0.2">
      <c r="B16" s="58" t="s">
        <v>41</v>
      </c>
      <c r="C16" s="120">
        <f>SUMIF(TB!$L:$L,'8'!C7&amp;" - "&amp;'8'!$B$14,TB!$Q:$Q)</f>
        <v>0</v>
      </c>
      <c r="D16" s="99"/>
      <c r="E16" s="120">
        <v>47201</v>
      </c>
      <c r="F16" s="120"/>
      <c r="G16" s="120">
        <f>SUMIF(TB!$L:$L,'8'!G7&amp;" - "&amp;'8'!$B$14,TB!$Q:$Q)</f>
        <v>0</v>
      </c>
      <c r="H16" s="120"/>
      <c r="I16" s="120">
        <v>7049</v>
      </c>
      <c r="J16" s="120"/>
      <c r="K16" s="120">
        <v>3336</v>
      </c>
      <c r="L16" s="120"/>
      <c r="M16" s="136">
        <f>SUM(E16:K16)</f>
        <v>57586</v>
      </c>
      <c r="N16" s="117"/>
      <c r="O16" s="117"/>
      <c r="P16" s="117"/>
      <c r="Q16" s="135"/>
      <c r="R16" s="162"/>
      <c r="S16" s="162"/>
    </row>
    <row r="17" spans="1:19" ht="18.75" customHeight="1" x14ac:dyDescent="0.2">
      <c r="B17" s="58" t="s">
        <v>1256</v>
      </c>
      <c r="C17" s="120">
        <f>-SUMIF(TB!$L:$L,'8'!C7&amp;" - "&amp;'8'!$B$14,TB!$P:$P)</f>
        <v>0</v>
      </c>
      <c r="D17" s="99"/>
      <c r="E17" s="120">
        <f>-SUMIF(TB!$L:$L,'8'!E7&amp;" - "&amp;'8'!$B$14,TB!$P:$P)</f>
        <v>0</v>
      </c>
      <c r="F17" s="120"/>
      <c r="G17" s="120">
        <f>-SUMIF(TB!$L:$L,'8'!G7&amp;" - "&amp;'8'!$B$14,TB!$P:$P)</f>
        <v>0</v>
      </c>
      <c r="H17" s="120"/>
      <c r="I17" s="120">
        <v>-187208</v>
      </c>
      <c r="J17" s="120"/>
      <c r="K17" s="120">
        <v>-73990</v>
      </c>
      <c r="L17" s="120"/>
      <c r="M17" s="136">
        <f>SUM(E17:K17)</f>
        <v>-261198</v>
      </c>
      <c r="N17" s="117"/>
      <c r="O17" s="117"/>
      <c r="P17" s="117"/>
      <c r="Q17" s="11"/>
      <c r="R17" s="162"/>
      <c r="S17" s="162"/>
    </row>
    <row r="18" spans="1:19" ht="24.6" customHeight="1" x14ac:dyDescent="0.2">
      <c r="B18" s="58" t="s">
        <v>1305</v>
      </c>
      <c r="C18" s="105">
        <f>SUM(C15:C17)</f>
        <v>0</v>
      </c>
      <c r="D18" s="99"/>
      <c r="E18" s="105">
        <f>SUM(E15:E17)</f>
        <v>1221453</v>
      </c>
      <c r="F18" s="120"/>
      <c r="G18" s="139">
        <f>SUM(G15:G17)</f>
        <v>74049</v>
      </c>
      <c r="H18" s="120"/>
      <c r="I18" s="139">
        <f>SUM(I15:I17)</f>
        <v>127461</v>
      </c>
      <c r="J18" s="120"/>
      <c r="K18" s="139">
        <f>SUM(K15:K17)</f>
        <v>50612</v>
      </c>
      <c r="L18" s="120"/>
      <c r="M18" s="139">
        <f>SUM(M15:M17)</f>
        <v>1473575</v>
      </c>
      <c r="N18" s="117"/>
      <c r="O18" s="135"/>
      <c r="P18" s="117"/>
      <c r="Q18" s="135"/>
      <c r="R18" s="162"/>
      <c r="S18" s="162"/>
    </row>
    <row r="19" spans="1:19" ht="14.25" customHeight="1" x14ac:dyDescent="0.2">
      <c r="B19" s="63" t="s">
        <v>43</v>
      </c>
      <c r="C19" s="99"/>
      <c r="D19" s="99"/>
      <c r="E19" s="99"/>
      <c r="F19" s="99"/>
      <c r="G19" s="99"/>
      <c r="H19" s="99"/>
      <c r="I19" s="117"/>
      <c r="J19" s="99"/>
      <c r="K19" s="99"/>
      <c r="L19" s="99"/>
      <c r="M19" s="104"/>
      <c r="N19" s="117"/>
      <c r="O19" s="117"/>
      <c r="P19" s="117"/>
      <c r="Q19" s="135"/>
      <c r="R19" s="162"/>
      <c r="S19" s="162"/>
    </row>
    <row r="20" spans="1:19" ht="18.75" customHeight="1" thickBot="1" x14ac:dyDescent="0.25">
      <c r="B20" s="298" t="s">
        <v>1305</v>
      </c>
      <c r="C20" s="102">
        <f>C13-C18</f>
        <v>121298</v>
      </c>
      <c r="D20" s="99"/>
      <c r="E20" s="102">
        <f>E13-E18</f>
        <v>351920</v>
      </c>
      <c r="F20" s="101"/>
      <c r="G20" s="102">
        <f>G13-G18</f>
        <v>1</v>
      </c>
      <c r="H20" s="107"/>
      <c r="I20" s="118">
        <f>I13-I18</f>
        <v>31806</v>
      </c>
      <c r="J20" s="107"/>
      <c r="K20" s="102">
        <f>K13-K18</f>
        <v>1793</v>
      </c>
      <c r="L20" s="107"/>
      <c r="M20" s="102">
        <f>M13-M18</f>
        <v>506818</v>
      </c>
      <c r="N20" s="117"/>
      <c r="O20" s="135"/>
      <c r="P20" s="117"/>
      <c r="Q20" s="135"/>
      <c r="R20" s="162"/>
      <c r="S20" s="162"/>
    </row>
    <row r="21" spans="1:19" ht="21" customHeight="1" thickTop="1" x14ac:dyDescent="0.2">
      <c r="B21" s="363" t="s">
        <v>1254</v>
      </c>
      <c r="C21" s="145">
        <f>C9-C15</f>
        <v>121298</v>
      </c>
      <c r="D21" s="101"/>
      <c r="E21" s="145">
        <f>E9-E15</f>
        <v>399121</v>
      </c>
      <c r="F21" s="101"/>
      <c r="G21" s="145">
        <f>G9-G18</f>
        <v>1</v>
      </c>
      <c r="H21" s="101"/>
      <c r="I21" s="194">
        <f>I9-I15</f>
        <v>35155</v>
      </c>
      <c r="J21" s="101"/>
      <c r="K21" s="145">
        <f>K9-K15</f>
        <v>5129</v>
      </c>
      <c r="L21" s="101"/>
      <c r="M21" s="145">
        <f>M9-M15</f>
        <v>560704</v>
      </c>
      <c r="N21" s="117"/>
      <c r="O21" s="117"/>
      <c r="P21" s="117"/>
      <c r="Q21" s="135"/>
      <c r="R21" s="162"/>
      <c r="S21" s="162"/>
    </row>
    <row r="22" spans="1:19" ht="24" customHeight="1" x14ac:dyDescent="0.5">
      <c r="B22" s="298"/>
      <c r="C22" s="148"/>
      <c r="D22" s="101"/>
      <c r="E22" s="148"/>
      <c r="F22" s="101"/>
      <c r="G22" s="148"/>
      <c r="H22" s="101"/>
      <c r="I22" s="195"/>
      <c r="J22" s="101"/>
      <c r="K22" s="148"/>
      <c r="L22" s="101"/>
      <c r="M22" s="148"/>
      <c r="N22" s="162"/>
      <c r="O22" s="165"/>
      <c r="P22" s="162"/>
      <c r="Q22" s="165"/>
      <c r="R22" s="165"/>
      <c r="S22" s="162"/>
    </row>
    <row r="23" spans="1:19" ht="4.5" customHeight="1" x14ac:dyDescent="0.5">
      <c r="B23" s="352"/>
      <c r="C23" s="107"/>
      <c r="D23" s="101"/>
      <c r="E23" s="107"/>
      <c r="F23" s="101"/>
      <c r="G23" s="107"/>
      <c r="H23" s="101"/>
      <c r="I23" s="135"/>
      <c r="J23" s="101"/>
      <c r="K23" s="107"/>
      <c r="L23" s="101"/>
      <c r="M23" s="107"/>
      <c r="N23" s="162"/>
      <c r="O23" s="165"/>
      <c r="P23" s="162"/>
      <c r="Q23" s="165"/>
      <c r="R23" s="165"/>
      <c r="S23" s="162"/>
    </row>
    <row r="24" spans="1:19" ht="20.25" customHeight="1" x14ac:dyDescent="0.2">
      <c r="A24" s="4"/>
      <c r="B24" s="4"/>
      <c r="C24" s="4"/>
      <c r="D24" s="4"/>
      <c r="E24" s="4"/>
      <c r="F24" s="4"/>
      <c r="G24" s="4"/>
      <c r="H24" s="4"/>
      <c r="I24" s="193"/>
      <c r="J24" s="4"/>
      <c r="K24" s="4"/>
      <c r="L24" s="4"/>
      <c r="M24" s="4"/>
      <c r="N24" s="161"/>
      <c r="O24" s="161"/>
      <c r="P24" s="161"/>
      <c r="Q24" s="161"/>
      <c r="R24" s="161"/>
      <c r="S24" s="162"/>
    </row>
    <row r="25" spans="1:19" ht="27.75" customHeight="1" x14ac:dyDescent="0.2">
      <c r="B25" s="410">
        <v>17</v>
      </c>
      <c r="C25" s="410"/>
      <c r="D25" s="410"/>
      <c r="E25" s="410"/>
      <c r="F25" s="410"/>
      <c r="G25" s="410"/>
      <c r="H25" s="410"/>
      <c r="I25" s="410"/>
      <c r="J25" s="410"/>
      <c r="K25" s="410"/>
      <c r="L25" s="410"/>
      <c r="M25" s="410"/>
      <c r="N25" s="162"/>
      <c r="O25" s="166"/>
      <c r="P25" s="162"/>
      <c r="Q25" s="166"/>
      <c r="R25" s="166"/>
      <c r="S25" s="162"/>
    </row>
    <row r="26" spans="1:19" ht="27.75" customHeight="1" x14ac:dyDescent="0.2">
      <c r="N26" s="161"/>
      <c r="O26" s="161"/>
      <c r="P26" s="161"/>
      <c r="Q26" s="161"/>
      <c r="R26" s="161"/>
      <c r="S26" s="162"/>
    </row>
    <row r="27" spans="1:19" ht="27.75" customHeight="1" x14ac:dyDescent="0.2">
      <c r="N27" s="166"/>
      <c r="O27" s="166"/>
      <c r="P27" s="166"/>
      <c r="Q27" s="166"/>
      <c r="R27" s="166"/>
      <c r="S27" s="162"/>
    </row>
    <row r="28" spans="1:19" ht="27.75" customHeight="1" x14ac:dyDescent="0.2">
      <c r="N28" s="162"/>
      <c r="O28" s="162"/>
      <c r="P28" s="162"/>
      <c r="Q28" s="162"/>
      <c r="R28" s="162"/>
      <c r="S28" s="162"/>
    </row>
  </sheetData>
  <customSheetViews>
    <customSheetView guid="{C4C54333-0C8B-484B-8210-F3D7E510C081}" scale="175" showGridLines="0" topLeftCell="C11">
      <selection activeCell="D11" sqref="D11"/>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5">
    <mergeCell ref="B25:M25"/>
    <mergeCell ref="A1:G1"/>
    <mergeCell ref="A2:G2"/>
    <mergeCell ref="A3:G3"/>
    <mergeCell ref="A4:E4"/>
  </mergeCells>
  <printOptions horizontalCentered="1"/>
  <pageMargins left="0.19685039370078741" right="0.19685039370078741" top="0.62992125984251968" bottom="0" header="0" footer="0"/>
  <pageSetup paperSize="9" firstPageNumber="5" orientation="landscape" useFirstPageNumber="1" r:id="rId2"/>
  <headerFooter alignWithMargins="0"/>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B1:K29"/>
  <sheetViews>
    <sheetView rightToLeft="1" topLeftCell="A16" zoomScale="90" zoomScaleNormal="90" zoomScaleSheetLayoutView="90" workbookViewId="0">
      <selection activeCell="C20" sqref="C20"/>
    </sheetView>
  </sheetViews>
  <sheetFormatPr defaultColWidth="9.375" defaultRowHeight="20.25" x14ac:dyDescent="0.2"/>
  <cols>
    <col min="1" max="1" width="1.375" style="11" customWidth="1"/>
    <col min="2" max="2" width="38.125" style="11" customWidth="1"/>
    <col min="3" max="3" width="21.25" style="11" customWidth="1"/>
    <col min="4" max="4" width="2.375" style="11" customWidth="1"/>
    <col min="5" max="5" width="17.25" style="153" customWidth="1"/>
    <col min="6" max="6" width="2.5" style="12" customWidth="1"/>
    <col min="7" max="7" width="2.5" style="11" customWidth="1"/>
    <col min="8" max="244" width="9.375" style="11"/>
    <col min="245" max="245" width="12.375" style="11" customWidth="1"/>
    <col min="246" max="246" width="15.375" style="11" customWidth="1"/>
    <col min="247" max="247" width="24" style="11" customWidth="1"/>
    <col min="248" max="248" width="9.125" style="11" customWidth="1"/>
    <col min="249" max="249" width="4.375" style="11" customWidth="1"/>
    <col min="250" max="251" width="17.375" style="11" customWidth="1"/>
    <col min="252" max="252" width="0.375" style="11" customWidth="1"/>
    <col min="253" max="253" width="12.375" style="11" bestFit="1" customWidth="1"/>
    <col min="254" max="254" width="9.375" style="11"/>
    <col min="255" max="256" width="12.375" style="11" bestFit="1" customWidth="1"/>
    <col min="257" max="500" width="9.375" style="11"/>
    <col min="501" max="501" width="12.375" style="11" customWidth="1"/>
    <col min="502" max="502" width="15.375" style="11" customWidth="1"/>
    <col min="503" max="503" width="24" style="11" customWidth="1"/>
    <col min="504" max="504" width="9.125" style="11" customWidth="1"/>
    <col min="505" max="505" width="4.375" style="11" customWidth="1"/>
    <col min="506" max="507" width="17.375" style="11" customWidth="1"/>
    <col min="508" max="508" width="0.375" style="11" customWidth="1"/>
    <col min="509" max="509" width="12.375" style="11" bestFit="1" customWidth="1"/>
    <col min="510" max="510" width="9.375" style="11"/>
    <col min="511" max="512" width="12.375" style="11" bestFit="1" customWidth="1"/>
    <col min="513" max="756" width="9.375" style="11"/>
    <col min="757" max="757" width="12.375" style="11" customWidth="1"/>
    <col min="758" max="758" width="15.375" style="11" customWidth="1"/>
    <col min="759" max="759" width="24" style="11" customWidth="1"/>
    <col min="760" max="760" width="9.125" style="11" customWidth="1"/>
    <col min="761" max="761" width="4.375" style="11" customWidth="1"/>
    <col min="762" max="763" width="17.375" style="11" customWidth="1"/>
    <col min="764" max="764" width="0.375" style="11" customWidth="1"/>
    <col min="765" max="765" width="12.375" style="11" bestFit="1" customWidth="1"/>
    <col min="766" max="766" width="9.375" style="11"/>
    <col min="767" max="768" width="12.375" style="11" bestFit="1" customWidth="1"/>
    <col min="769" max="1012" width="9.375" style="11"/>
    <col min="1013" max="1013" width="12.375" style="11" customWidth="1"/>
    <col min="1014" max="1014" width="15.375" style="11" customWidth="1"/>
    <col min="1015" max="1015" width="24" style="11" customWidth="1"/>
    <col min="1016" max="1016" width="9.125" style="11" customWidth="1"/>
    <col min="1017" max="1017" width="4.375" style="11" customWidth="1"/>
    <col min="1018" max="1019" width="17.375" style="11" customWidth="1"/>
    <col min="1020" max="1020" width="0.375" style="11" customWidth="1"/>
    <col min="1021" max="1021" width="12.375" style="11" bestFit="1" customWidth="1"/>
    <col min="1022" max="1022" width="9.375" style="11"/>
    <col min="1023" max="1024" width="12.375" style="11" bestFit="1" customWidth="1"/>
    <col min="1025" max="1268" width="9.375" style="11"/>
    <col min="1269" max="1269" width="12.375" style="11" customWidth="1"/>
    <col min="1270" max="1270" width="15.375" style="11" customWidth="1"/>
    <col min="1271" max="1271" width="24" style="11" customWidth="1"/>
    <col min="1272" max="1272" width="9.125" style="11" customWidth="1"/>
    <col min="1273" max="1273" width="4.375" style="11" customWidth="1"/>
    <col min="1274" max="1275" width="17.375" style="11" customWidth="1"/>
    <col min="1276" max="1276" width="0.375" style="11" customWidth="1"/>
    <col min="1277" max="1277" width="12.375" style="11" bestFit="1" customWidth="1"/>
    <col min="1278" max="1278" width="9.375" style="11"/>
    <col min="1279" max="1280" width="12.375" style="11" bestFit="1" customWidth="1"/>
    <col min="1281" max="1524" width="9.375" style="11"/>
    <col min="1525" max="1525" width="12.375" style="11" customWidth="1"/>
    <col min="1526" max="1526" width="15.375" style="11" customWidth="1"/>
    <col min="1527" max="1527" width="24" style="11" customWidth="1"/>
    <col min="1528" max="1528" width="9.125" style="11" customWidth="1"/>
    <col min="1529" max="1529" width="4.375" style="11" customWidth="1"/>
    <col min="1530" max="1531" width="17.375" style="11" customWidth="1"/>
    <col min="1532" max="1532" width="0.375" style="11" customWidth="1"/>
    <col min="1533" max="1533" width="12.375" style="11" bestFit="1" customWidth="1"/>
    <col min="1534" max="1534" width="9.375" style="11"/>
    <col min="1535" max="1536" width="12.375" style="11" bestFit="1" customWidth="1"/>
    <col min="1537" max="1780" width="9.375" style="11"/>
    <col min="1781" max="1781" width="12.375" style="11" customWidth="1"/>
    <col min="1782" max="1782" width="15.375" style="11" customWidth="1"/>
    <col min="1783" max="1783" width="24" style="11" customWidth="1"/>
    <col min="1784" max="1784" width="9.125" style="11" customWidth="1"/>
    <col min="1785" max="1785" width="4.375" style="11" customWidth="1"/>
    <col min="1786" max="1787" width="17.375" style="11" customWidth="1"/>
    <col min="1788" max="1788" width="0.375" style="11" customWidth="1"/>
    <col min="1789" max="1789" width="12.375" style="11" bestFit="1" customWidth="1"/>
    <col min="1790" max="1790" width="9.375" style="11"/>
    <col min="1791" max="1792" width="12.375" style="11" bestFit="1" customWidth="1"/>
    <col min="1793" max="2036" width="9.375" style="11"/>
    <col min="2037" max="2037" width="12.375" style="11" customWidth="1"/>
    <col min="2038" max="2038" width="15.375" style="11" customWidth="1"/>
    <col min="2039" max="2039" width="24" style="11" customWidth="1"/>
    <col min="2040" max="2040" width="9.125" style="11" customWidth="1"/>
    <col min="2041" max="2041" width="4.375" style="11" customWidth="1"/>
    <col min="2042" max="2043" width="17.375" style="11" customWidth="1"/>
    <col min="2044" max="2044" width="0.375" style="11" customWidth="1"/>
    <col min="2045" max="2045" width="12.375" style="11" bestFit="1" customWidth="1"/>
    <col min="2046" max="2046" width="9.375" style="11"/>
    <col min="2047" max="2048" width="12.375" style="11" bestFit="1" customWidth="1"/>
    <col min="2049" max="2292" width="9.375" style="11"/>
    <col min="2293" max="2293" width="12.375" style="11" customWidth="1"/>
    <col min="2294" max="2294" width="15.375" style="11" customWidth="1"/>
    <col min="2295" max="2295" width="24" style="11" customWidth="1"/>
    <col min="2296" max="2296" width="9.125" style="11" customWidth="1"/>
    <col min="2297" max="2297" width="4.375" style="11" customWidth="1"/>
    <col min="2298" max="2299" width="17.375" style="11" customWidth="1"/>
    <col min="2300" max="2300" width="0.375" style="11" customWidth="1"/>
    <col min="2301" max="2301" width="12.375" style="11" bestFit="1" customWidth="1"/>
    <col min="2302" max="2302" width="9.375" style="11"/>
    <col min="2303" max="2304" width="12.375" style="11" bestFit="1" customWidth="1"/>
    <col min="2305" max="2548" width="9.375" style="11"/>
    <col min="2549" max="2549" width="12.375" style="11" customWidth="1"/>
    <col min="2550" max="2550" width="15.375" style="11" customWidth="1"/>
    <col min="2551" max="2551" width="24" style="11" customWidth="1"/>
    <col min="2552" max="2552" width="9.125" style="11" customWidth="1"/>
    <col min="2553" max="2553" width="4.375" style="11" customWidth="1"/>
    <col min="2554" max="2555" width="17.375" style="11" customWidth="1"/>
    <col min="2556" max="2556" width="0.375" style="11" customWidth="1"/>
    <col min="2557" max="2557" width="12.375" style="11" bestFit="1" customWidth="1"/>
    <col min="2558" max="2558" width="9.375" style="11"/>
    <col min="2559" max="2560" width="12.375" style="11" bestFit="1" customWidth="1"/>
    <col min="2561" max="2804" width="9.375" style="11"/>
    <col min="2805" max="2805" width="12.375" style="11" customWidth="1"/>
    <col min="2806" max="2806" width="15.375" style="11" customWidth="1"/>
    <col min="2807" max="2807" width="24" style="11" customWidth="1"/>
    <col min="2808" max="2808" width="9.125" style="11" customWidth="1"/>
    <col min="2809" max="2809" width="4.375" style="11" customWidth="1"/>
    <col min="2810" max="2811" width="17.375" style="11" customWidth="1"/>
    <col min="2812" max="2812" width="0.375" style="11" customWidth="1"/>
    <col min="2813" max="2813" width="12.375" style="11" bestFit="1" customWidth="1"/>
    <col min="2814" max="2814" width="9.375" style="11"/>
    <col min="2815" max="2816" width="12.375" style="11" bestFit="1" customWidth="1"/>
    <col min="2817" max="3060" width="9.375" style="11"/>
    <col min="3061" max="3061" width="12.375" style="11" customWidth="1"/>
    <col min="3062" max="3062" width="15.375" style="11" customWidth="1"/>
    <col min="3063" max="3063" width="24" style="11" customWidth="1"/>
    <col min="3064" max="3064" width="9.125" style="11" customWidth="1"/>
    <col min="3065" max="3065" width="4.375" style="11" customWidth="1"/>
    <col min="3066" max="3067" width="17.375" style="11" customWidth="1"/>
    <col min="3068" max="3068" width="0.375" style="11" customWidth="1"/>
    <col min="3069" max="3069" width="12.375" style="11" bestFit="1" customWidth="1"/>
    <col min="3070" max="3070" width="9.375" style="11"/>
    <col min="3071" max="3072" width="12.375" style="11" bestFit="1" customWidth="1"/>
    <col min="3073" max="3316" width="9.375" style="11"/>
    <col min="3317" max="3317" width="12.375" style="11" customWidth="1"/>
    <col min="3318" max="3318" width="15.375" style="11" customWidth="1"/>
    <col min="3319" max="3319" width="24" style="11" customWidth="1"/>
    <col min="3320" max="3320" width="9.125" style="11" customWidth="1"/>
    <col min="3321" max="3321" width="4.375" style="11" customWidth="1"/>
    <col min="3322" max="3323" width="17.375" style="11" customWidth="1"/>
    <col min="3324" max="3324" width="0.375" style="11" customWidth="1"/>
    <col min="3325" max="3325" width="12.375" style="11" bestFit="1" customWidth="1"/>
    <col min="3326" max="3326" width="9.375" style="11"/>
    <col min="3327" max="3328" width="12.375" style="11" bestFit="1" customWidth="1"/>
    <col min="3329" max="3572" width="9.375" style="11"/>
    <col min="3573" max="3573" width="12.375" style="11" customWidth="1"/>
    <col min="3574" max="3574" width="15.375" style="11" customWidth="1"/>
    <col min="3575" max="3575" width="24" style="11" customWidth="1"/>
    <col min="3576" max="3576" width="9.125" style="11" customWidth="1"/>
    <col min="3577" max="3577" width="4.375" style="11" customWidth="1"/>
    <col min="3578" max="3579" width="17.375" style="11" customWidth="1"/>
    <col min="3580" max="3580" width="0.375" style="11" customWidth="1"/>
    <col min="3581" max="3581" width="12.375" style="11" bestFit="1" customWidth="1"/>
    <col min="3582" max="3582" width="9.375" style="11"/>
    <col min="3583" max="3584" width="12.375" style="11" bestFit="1" customWidth="1"/>
    <col min="3585" max="3828" width="9.375" style="11"/>
    <col min="3829" max="3829" width="12.375" style="11" customWidth="1"/>
    <col min="3830" max="3830" width="15.375" style="11" customWidth="1"/>
    <col min="3831" max="3831" width="24" style="11" customWidth="1"/>
    <col min="3832" max="3832" width="9.125" style="11" customWidth="1"/>
    <col min="3833" max="3833" width="4.375" style="11" customWidth="1"/>
    <col min="3834" max="3835" width="17.375" style="11" customWidth="1"/>
    <col min="3836" max="3836" width="0.375" style="11" customWidth="1"/>
    <col min="3837" max="3837" width="12.375" style="11" bestFit="1" customWidth="1"/>
    <col min="3838" max="3838" width="9.375" style="11"/>
    <col min="3839" max="3840" width="12.375" style="11" bestFit="1" customWidth="1"/>
    <col min="3841" max="4084" width="9.375" style="11"/>
    <col min="4085" max="4085" width="12.375" style="11" customWidth="1"/>
    <col min="4086" max="4086" width="15.375" style="11" customWidth="1"/>
    <col min="4087" max="4087" width="24" style="11" customWidth="1"/>
    <col min="4088" max="4088" width="9.125" style="11" customWidth="1"/>
    <col min="4089" max="4089" width="4.375" style="11" customWidth="1"/>
    <col min="4090" max="4091" width="17.375" style="11" customWidth="1"/>
    <col min="4092" max="4092" width="0.375" style="11" customWidth="1"/>
    <col min="4093" max="4093" width="12.375" style="11" bestFit="1" customWidth="1"/>
    <col min="4094" max="4094" width="9.375" style="11"/>
    <col min="4095" max="4096" width="12.375" style="11" bestFit="1" customWidth="1"/>
    <col min="4097" max="4340" width="9.375" style="11"/>
    <col min="4341" max="4341" width="12.375" style="11" customWidth="1"/>
    <col min="4342" max="4342" width="15.375" style="11" customWidth="1"/>
    <col min="4343" max="4343" width="24" style="11" customWidth="1"/>
    <col min="4344" max="4344" width="9.125" style="11" customWidth="1"/>
    <col min="4345" max="4345" width="4.375" style="11" customWidth="1"/>
    <col min="4346" max="4347" width="17.375" style="11" customWidth="1"/>
    <col min="4348" max="4348" width="0.375" style="11" customWidth="1"/>
    <col min="4349" max="4349" width="12.375" style="11" bestFit="1" customWidth="1"/>
    <col min="4350" max="4350" width="9.375" style="11"/>
    <col min="4351" max="4352" width="12.375" style="11" bestFit="1" customWidth="1"/>
    <col min="4353" max="4596" width="9.375" style="11"/>
    <col min="4597" max="4597" width="12.375" style="11" customWidth="1"/>
    <col min="4598" max="4598" width="15.375" style="11" customWidth="1"/>
    <col min="4599" max="4599" width="24" style="11" customWidth="1"/>
    <col min="4600" max="4600" width="9.125" style="11" customWidth="1"/>
    <col min="4601" max="4601" width="4.375" style="11" customWidth="1"/>
    <col min="4602" max="4603" width="17.375" style="11" customWidth="1"/>
    <col min="4604" max="4604" width="0.375" style="11" customWidth="1"/>
    <col min="4605" max="4605" width="12.375" style="11" bestFit="1" customWidth="1"/>
    <col min="4606" max="4606" width="9.375" style="11"/>
    <col min="4607" max="4608" width="12.375" style="11" bestFit="1" customWidth="1"/>
    <col min="4609" max="4852" width="9.375" style="11"/>
    <col min="4853" max="4853" width="12.375" style="11" customWidth="1"/>
    <col min="4854" max="4854" width="15.375" style="11" customWidth="1"/>
    <col min="4855" max="4855" width="24" style="11" customWidth="1"/>
    <col min="4856" max="4856" width="9.125" style="11" customWidth="1"/>
    <col min="4857" max="4857" width="4.375" style="11" customWidth="1"/>
    <col min="4858" max="4859" width="17.375" style="11" customWidth="1"/>
    <col min="4860" max="4860" width="0.375" style="11" customWidth="1"/>
    <col min="4861" max="4861" width="12.375" style="11" bestFit="1" customWidth="1"/>
    <col min="4862" max="4862" width="9.375" style="11"/>
    <col min="4863" max="4864" width="12.375" style="11" bestFit="1" customWidth="1"/>
    <col min="4865" max="5108" width="9.375" style="11"/>
    <col min="5109" max="5109" width="12.375" style="11" customWidth="1"/>
    <col min="5110" max="5110" width="15.375" style="11" customWidth="1"/>
    <col min="5111" max="5111" width="24" style="11" customWidth="1"/>
    <col min="5112" max="5112" width="9.125" style="11" customWidth="1"/>
    <col min="5113" max="5113" width="4.375" style="11" customWidth="1"/>
    <col min="5114" max="5115" width="17.375" style="11" customWidth="1"/>
    <col min="5116" max="5116" width="0.375" style="11" customWidth="1"/>
    <col min="5117" max="5117" width="12.375" style="11" bestFit="1" customWidth="1"/>
    <col min="5118" max="5118" width="9.375" style="11"/>
    <col min="5119" max="5120" width="12.375" style="11" bestFit="1" customWidth="1"/>
    <col min="5121" max="5364" width="9.375" style="11"/>
    <col min="5365" max="5365" width="12.375" style="11" customWidth="1"/>
    <col min="5366" max="5366" width="15.375" style="11" customWidth="1"/>
    <col min="5367" max="5367" width="24" style="11" customWidth="1"/>
    <col min="5368" max="5368" width="9.125" style="11" customWidth="1"/>
    <col min="5369" max="5369" width="4.375" style="11" customWidth="1"/>
    <col min="5370" max="5371" width="17.375" style="11" customWidth="1"/>
    <col min="5372" max="5372" width="0.375" style="11" customWidth="1"/>
    <col min="5373" max="5373" width="12.375" style="11" bestFit="1" customWidth="1"/>
    <col min="5374" max="5374" width="9.375" style="11"/>
    <col min="5375" max="5376" width="12.375" style="11" bestFit="1" customWidth="1"/>
    <col min="5377" max="5620" width="9.375" style="11"/>
    <col min="5621" max="5621" width="12.375" style="11" customWidth="1"/>
    <col min="5622" max="5622" width="15.375" style="11" customWidth="1"/>
    <col min="5623" max="5623" width="24" style="11" customWidth="1"/>
    <col min="5624" max="5624" width="9.125" style="11" customWidth="1"/>
    <col min="5625" max="5625" width="4.375" style="11" customWidth="1"/>
    <col min="5626" max="5627" width="17.375" style="11" customWidth="1"/>
    <col min="5628" max="5628" width="0.375" style="11" customWidth="1"/>
    <col min="5629" max="5629" width="12.375" style="11" bestFit="1" customWidth="1"/>
    <col min="5630" max="5630" width="9.375" style="11"/>
    <col min="5631" max="5632" width="12.375" style="11" bestFit="1" customWidth="1"/>
    <col min="5633" max="5876" width="9.375" style="11"/>
    <col min="5877" max="5877" width="12.375" style="11" customWidth="1"/>
    <col min="5878" max="5878" width="15.375" style="11" customWidth="1"/>
    <col min="5879" max="5879" width="24" style="11" customWidth="1"/>
    <col min="5880" max="5880" width="9.125" style="11" customWidth="1"/>
    <col min="5881" max="5881" width="4.375" style="11" customWidth="1"/>
    <col min="5882" max="5883" width="17.375" style="11" customWidth="1"/>
    <col min="5884" max="5884" width="0.375" style="11" customWidth="1"/>
    <col min="5885" max="5885" width="12.375" style="11" bestFit="1" customWidth="1"/>
    <col min="5886" max="5886" width="9.375" style="11"/>
    <col min="5887" max="5888" width="12.375" style="11" bestFit="1" customWidth="1"/>
    <col min="5889" max="6132" width="9.375" style="11"/>
    <col min="6133" max="6133" width="12.375" style="11" customWidth="1"/>
    <col min="6134" max="6134" width="15.375" style="11" customWidth="1"/>
    <col min="6135" max="6135" width="24" style="11" customWidth="1"/>
    <col min="6136" max="6136" width="9.125" style="11" customWidth="1"/>
    <col min="6137" max="6137" width="4.375" style="11" customWidth="1"/>
    <col min="6138" max="6139" width="17.375" style="11" customWidth="1"/>
    <col min="6140" max="6140" width="0.375" style="11" customWidth="1"/>
    <col min="6141" max="6141" width="12.375" style="11" bestFit="1" customWidth="1"/>
    <col min="6142" max="6142" width="9.375" style="11"/>
    <col min="6143" max="6144" width="12.375" style="11" bestFit="1" customWidth="1"/>
    <col min="6145" max="6388" width="9.375" style="11"/>
    <col min="6389" max="6389" width="12.375" style="11" customWidth="1"/>
    <col min="6390" max="6390" width="15.375" style="11" customWidth="1"/>
    <col min="6391" max="6391" width="24" style="11" customWidth="1"/>
    <col min="6392" max="6392" width="9.125" style="11" customWidth="1"/>
    <col min="6393" max="6393" width="4.375" style="11" customWidth="1"/>
    <col min="6394" max="6395" width="17.375" style="11" customWidth="1"/>
    <col min="6396" max="6396" width="0.375" style="11" customWidth="1"/>
    <col min="6397" max="6397" width="12.375" style="11" bestFit="1" customWidth="1"/>
    <col min="6398" max="6398" width="9.375" style="11"/>
    <col min="6399" max="6400" width="12.375" style="11" bestFit="1" customWidth="1"/>
    <col min="6401" max="6644" width="9.375" style="11"/>
    <col min="6645" max="6645" width="12.375" style="11" customWidth="1"/>
    <col min="6646" max="6646" width="15.375" style="11" customWidth="1"/>
    <col min="6647" max="6647" width="24" style="11" customWidth="1"/>
    <col min="6648" max="6648" width="9.125" style="11" customWidth="1"/>
    <col min="6649" max="6649" width="4.375" style="11" customWidth="1"/>
    <col min="6650" max="6651" width="17.375" style="11" customWidth="1"/>
    <col min="6652" max="6652" width="0.375" style="11" customWidth="1"/>
    <col min="6653" max="6653" width="12.375" style="11" bestFit="1" customWidth="1"/>
    <col min="6654" max="6654" width="9.375" style="11"/>
    <col min="6655" max="6656" width="12.375" style="11" bestFit="1" customWidth="1"/>
    <col min="6657" max="6900" width="9.375" style="11"/>
    <col min="6901" max="6901" width="12.375" style="11" customWidth="1"/>
    <col min="6902" max="6902" width="15.375" style="11" customWidth="1"/>
    <col min="6903" max="6903" width="24" style="11" customWidth="1"/>
    <col min="6904" max="6904" width="9.125" style="11" customWidth="1"/>
    <col min="6905" max="6905" width="4.375" style="11" customWidth="1"/>
    <col min="6906" max="6907" width="17.375" style="11" customWidth="1"/>
    <col min="6908" max="6908" width="0.375" style="11" customWidth="1"/>
    <col min="6909" max="6909" width="12.375" style="11" bestFit="1" customWidth="1"/>
    <col min="6910" max="6910" width="9.375" style="11"/>
    <col min="6911" max="6912" width="12.375" style="11" bestFit="1" customWidth="1"/>
    <col min="6913" max="7156" width="9.375" style="11"/>
    <col min="7157" max="7157" width="12.375" style="11" customWidth="1"/>
    <col min="7158" max="7158" width="15.375" style="11" customWidth="1"/>
    <col min="7159" max="7159" width="24" style="11" customWidth="1"/>
    <col min="7160" max="7160" width="9.125" style="11" customWidth="1"/>
    <col min="7161" max="7161" width="4.375" style="11" customWidth="1"/>
    <col min="7162" max="7163" width="17.375" style="11" customWidth="1"/>
    <col min="7164" max="7164" width="0.375" style="11" customWidth="1"/>
    <col min="7165" max="7165" width="12.375" style="11" bestFit="1" customWidth="1"/>
    <col min="7166" max="7166" width="9.375" style="11"/>
    <col min="7167" max="7168" width="12.375" style="11" bestFit="1" customWidth="1"/>
    <col min="7169" max="7412" width="9.375" style="11"/>
    <col min="7413" max="7413" width="12.375" style="11" customWidth="1"/>
    <col min="7414" max="7414" width="15.375" style="11" customWidth="1"/>
    <col min="7415" max="7415" width="24" style="11" customWidth="1"/>
    <col min="7416" max="7416" width="9.125" style="11" customWidth="1"/>
    <col min="7417" max="7417" width="4.375" style="11" customWidth="1"/>
    <col min="7418" max="7419" width="17.375" style="11" customWidth="1"/>
    <col min="7420" max="7420" width="0.375" style="11" customWidth="1"/>
    <col min="7421" max="7421" width="12.375" style="11" bestFit="1" customWidth="1"/>
    <col min="7422" max="7422" width="9.375" style="11"/>
    <col min="7423" max="7424" width="12.375" style="11" bestFit="1" customWidth="1"/>
    <col min="7425" max="7668" width="9.375" style="11"/>
    <col min="7669" max="7669" width="12.375" style="11" customWidth="1"/>
    <col min="7670" max="7670" width="15.375" style="11" customWidth="1"/>
    <col min="7671" max="7671" width="24" style="11" customWidth="1"/>
    <col min="7672" max="7672" width="9.125" style="11" customWidth="1"/>
    <col min="7673" max="7673" width="4.375" style="11" customWidth="1"/>
    <col min="7674" max="7675" width="17.375" style="11" customWidth="1"/>
    <col min="7676" max="7676" width="0.375" style="11" customWidth="1"/>
    <col min="7677" max="7677" width="12.375" style="11" bestFit="1" customWidth="1"/>
    <col min="7678" max="7678" width="9.375" style="11"/>
    <col min="7679" max="7680" width="12.375" style="11" bestFit="1" customWidth="1"/>
    <col min="7681" max="7924" width="9.375" style="11"/>
    <col min="7925" max="7925" width="12.375" style="11" customWidth="1"/>
    <col min="7926" max="7926" width="15.375" style="11" customWidth="1"/>
    <col min="7927" max="7927" width="24" style="11" customWidth="1"/>
    <col min="7928" max="7928" width="9.125" style="11" customWidth="1"/>
    <col min="7929" max="7929" width="4.375" style="11" customWidth="1"/>
    <col min="7930" max="7931" width="17.375" style="11" customWidth="1"/>
    <col min="7932" max="7932" width="0.375" style="11" customWidth="1"/>
    <col min="7933" max="7933" width="12.375" style="11" bestFit="1" customWidth="1"/>
    <col min="7934" max="7934" width="9.375" style="11"/>
    <col min="7935" max="7936" width="12.375" style="11" bestFit="1" customWidth="1"/>
    <col min="7937" max="8180" width="9.375" style="11"/>
    <col min="8181" max="8181" width="12.375" style="11" customWidth="1"/>
    <col min="8182" max="8182" width="15.375" style="11" customWidth="1"/>
    <col min="8183" max="8183" width="24" style="11" customWidth="1"/>
    <col min="8184" max="8184" width="9.125" style="11" customWidth="1"/>
    <col min="8185" max="8185" width="4.375" style="11" customWidth="1"/>
    <col min="8186" max="8187" width="17.375" style="11" customWidth="1"/>
    <col min="8188" max="8188" width="0.375" style="11" customWidth="1"/>
    <col min="8189" max="8189" width="12.375" style="11" bestFit="1" customWidth="1"/>
    <col min="8190" max="8190" width="9.375" style="11"/>
    <col min="8191" max="8192" width="12.375" style="11" bestFit="1" customWidth="1"/>
    <col min="8193" max="8436" width="9.375" style="11"/>
    <col min="8437" max="8437" width="12.375" style="11" customWidth="1"/>
    <col min="8438" max="8438" width="15.375" style="11" customWidth="1"/>
    <col min="8439" max="8439" width="24" style="11" customWidth="1"/>
    <col min="8440" max="8440" width="9.125" style="11" customWidth="1"/>
    <col min="8441" max="8441" width="4.375" style="11" customWidth="1"/>
    <col min="8442" max="8443" width="17.375" style="11" customWidth="1"/>
    <col min="8444" max="8444" width="0.375" style="11" customWidth="1"/>
    <col min="8445" max="8445" width="12.375" style="11" bestFit="1" customWidth="1"/>
    <col min="8446" max="8446" width="9.375" style="11"/>
    <col min="8447" max="8448" width="12.375" style="11" bestFit="1" customWidth="1"/>
    <col min="8449" max="8692" width="9.375" style="11"/>
    <col min="8693" max="8693" width="12.375" style="11" customWidth="1"/>
    <col min="8694" max="8694" width="15.375" style="11" customWidth="1"/>
    <col min="8695" max="8695" width="24" style="11" customWidth="1"/>
    <col min="8696" max="8696" width="9.125" style="11" customWidth="1"/>
    <col min="8697" max="8697" width="4.375" style="11" customWidth="1"/>
    <col min="8698" max="8699" width="17.375" style="11" customWidth="1"/>
    <col min="8700" max="8700" width="0.375" style="11" customWidth="1"/>
    <col min="8701" max="8701" width="12.375" style="11" bestFit="1" customWidth="1"/>
    <col min="8702" max="8702" width="9.375" style="11"/>
    <col min="8703" max="8704" width="12.375" style="11" bestFit="1" customWidth="1"/>
    <col min="8705" max="8948" width="9.375" style="11"/>
    <col min="8949" max="8949" width="12.375" style="11" customWidth="1"/>
    <col min="8950" max="8950" width="15.375" style="11" customWidth="1"/>
    <col min="8951" max="8951" width="24" style="11" customWidth="1"/>
    <col min="8952" max="8952" width="9.125" style="11" customWidth="1"/>
    <col min="8953" max="8953" width="4.375" style="11" customWidth="1"/>
    <col min="8954" max="8955" width="17.375" style="11" customWidth="1"/>
    <col min="8956" max="8956" width="0.375" style="11" customWidth="1"/>
    <col min="8957" max="8957" width="12.375" style="11" bestFit="1" customWidth="1"/>
    <col min="8958" max="8958" width="9.375" style="11"/>
    <col min="8959" max="8960" width="12.375" style="11" bestFit="1" customWidth="1"/>
    <col min="8961" max="9204" width="9.375" style="11"/>
    <col min="9205" max="9205" width="12.375" style="11" customWidth="1"/>
    <col min="9206" max="9206" width="15.375" style="11" customWidth="1"/>
    <col min="9207" max="9207" width="24" style="11" customWidth="1"/>
    <col min="9208" max="9208" width="9.125" style="11" customWidth="1"/>
    <col min="9209" max="9209" width="4.375" style="11" customWidth="1"/>
    <col min="9210" max="9211" width="17.375" style="11" customWidth="1"/>
    <col min="9212" max="9212" width="0.375" style="11" customWidth="1"/>
    <col min="9213" max="9213" width="12.375" style="11" bestFit="1" customWidth="1"/>
    <col min="9214" max="9214" width="9.375" style="11"/>
    <col min="9215" max="9216" width="12.375" style="11" bestFit="1" customWidth="1"/>
    <col min="9217" max="9460" width="9.375" style="11"/>
    <col min="9461" max="9461" width="12.375" style="11" customWidth="1"/>
    <col min="9462" max="9462" width="15.375" style="11" customWidth="1"/>
    <col min="9463" max="9463" width="24" style="11" customWidth="1"/>
    <col min="9464" max="9464" width="9.125" style="11" customWidth="1"/>
    <col min="9465" max="9465" width="4.375" style="11" customWidth="1"/>
    <col min="9466" max="9467" width="17.375" style="11" customWidth="1"/>
    <col min="9468" max="9468" width="0.375" style="11" customWidth="1"/>
    <col min="9469" max="9469" width="12.375" style="11" bestFit="1" customWidth="1"/>
    <col min="9470" max="9470" width="9.375" style="11"/>
    <col min="9471" max="9472" width="12.375" style="11" bestFit="1" customWidth="1"/>
    <col min="9473" max="9716" width="9.375" style="11"/>
    <col min="9717" max="9717" width="12.375" style="11" customWidth="1"/>
    <col min="9718" max="9718" width="15.375" style="11" customWidth="1"/>
    <col min="9719" max="9719" width="24" style="11" customWidth="1"/>
    <col min="9720" max="9720" width="9.125" style="11" customWidth="1"/>
    <col min="9721" max="9721" width="4.375" style="11" customWidth="1"/>
    <col min="9722" max="9723" width="17.375" style="11" customWidth="1"/>
    <col min="9724" max="9724" width="0.375" style="11" customWidth="1"/>
    <col min="9725" max="9725" width="12.375" style="11" bestFit="1" customWidth="1"/>
    <col min="9726" max="9726" width="9.375" style="11"/>
    <col min="9727" max="9728" width="12.375" style="11" bestFit="1" customWidth="1"/>
    <col min="9729" max="9972" width="9.375" style="11"/>
    <col min="9973" max="9973" width="12.375" style="11" customWidth="1"/>
    <col min="9974" max="9974" width="15.375" style="11" customWidth="1"/>
    <col min="9975" max="9975" width="24" style="11" customWidth="1"/>
    <col min="9976" max="9976" width="9.125" style="11" customWidth="1"/>
    <col min="9977" max="9977" width="4.375" style="11" customWidth="1"/>
    <col min="9978" max="9979" width="17.375" style="11" customWidth="1"/>
    <col min="9980" max="9980" width="0.375" style="11" customWidth="1"/>
    <col min="9981" max="9981" width="12.375" style="11" bestFit="1" customWidth="1"/>
    <col min="9982" max="9982" width="9.375" style="11"/>
    <col min="9983" max="9984" width="12.375" style="11" bestFit="1" customWidth="1"/>
    <col min="9985" max="10228" width="9.375" style="11"/>
    <col min="10229" max="10229" width="12.375" style="11" customWidth="1"/>
    <col min="10230" max="10230" width="15.375" style="11" customWidth="1"/>
    <col min="10231" max="10231" width="24" style="11" customWidth="1"/>
    <col min="10232" max="10232" width="9.125" style="11" customWidth="1"/>
    <col min="10233" max="10233" width="4.375" style="11" customWidth="1"/>
    <col min="10234" max="10235" width="17.375" style="11" customWidth="1"/>
    <col min="10236" max="10236" width="0.375" style="11" customWidth="1"/>
    <col min="10237" max="10237" width="12.375" style="11" bestFit="1" customWidth="1"/>
    <col min="10238" max="10238" width="9.375" style="11"/>
    <col min="10239" max="10240" width="12.375" style="11" bestFit="1" customWidth="1"/>
    <col min="10241" max="10484" width="9.375" style="11"/>
    <col min="10485" max="10485" width="12.375" style="11" customWidth="1"/>
    <col min="10486" max="10486" width="15.375" style="11" customWidth="1"/>
    <col min="10487" max="10487" width="24" style="11" customWidth="1"/>
    <col min="10488" max="10488" width="9.125" style="11" customWidth="1"/>
    <col min="10489" max="10489" width="4.375" style="11" customWidth="1"/>
    <col min="10490" max="10491" width="17.375" style="11" customWidth="1"/>
    <col min="10492" max="10492" width="0.375" style="11" customWidth="1"/>
    <col min="10493" max="10493" width="12.375" style="11" bestFit="1" customWidth="1"/>
    <col min="10494" max="10494" width="9.375" style="11"/>
    <col min="10495" max="10496" width="12.375" style="11" bestFit="1" customWidth="1"/>
    <col min="10497" max="10740" width="9.375" style="11"/>
    <col min="10741" max="10741" width="12.375" style="11" customWidth="1"/>
    <col min="10742" max="10742" width="15.375" style="11" customWidth="1"/>
    <col min="10743" max="10743" width="24" style="11" customWidth="1"/>
    <col min="10744" max="10744" width="9.125" style="11" customWidth="1"/>
    <col min="10745" max="10745" width="4.375" style="11" customWidth="1"/>
    <col min="10746" max="10747" width="17.375" style="11" customWidth="1"/>
    <col min="10748" max="10748" width="0.375" style="11" customWidth="1"/>
    <col min="10749" max="10749" width="12.375" style="11" bestFit="1" customWidth="1"/>
    <col min="10750" max="10750" width="9.375" style="11"/>
    <col min="10751" max="10752" width="12.375" style="11" bestFit="1" customWidth="1"/>
    <col min="10753" max="10996" width="9.375" style="11"/>
    <col min="10997" max="10997" width="12.375" style="11" customWidth="1"/>
    <col min="10998" max="10998" width="15.375" style="11" customWidth="1"/>
    <col min="10999" max="10999" width="24" style="11" customWidth="1"/>
    <col min="11000" max="11000" width="9.125" style="11" customWidth="1"/>
    <col min="11001" max="11001" width="4.375" style="11" customWidth="1"/>
    <col min="11002" max="11003" width="17.375" style="11" customWidth="1"/>
    <col min="11004" max="11004" width="0.375" style="11" customWidth="1"/>
    <col min="11005" max="11005" width="12.375" style="11" bestFit="1" customWidth="1"/>
    <col min="11006" max="11006" width="9.375" style="11"/>
    <col min="11007" max="11008" width="12.375" style="11" bestFit="1" customWidth="1"/>
    <col min="11009" max="11252" width="9.375" style="11"/>
    <col min="11253" max="11253" width="12.375" style="11" customWidth="1"/>
    <col min="11254" max="11254" width="15.375" style="11" customWidth="1"/>
    <col min="11255" max="11255" width="24" style="11" customWidth="1"/>
    <col min="11256" max="11256" width="9.125" style="11" customWidth="1"/>
    <col min="11257" max="11257" width="4.375" style="11" customWidth="1"/>
    <col min="11258" max="11259" width="17.375" style="11" customWidth="1"/>
    <col min="11260" max="11260" width="0.375" style="11" customWidth="1"/>
    <col min="11261" max="11261" width="12.375" style="11" bestFit="1" customWidth="1"/>
    <col min="11262" max="11262" width="9.375" style="11"/>
    <col min="11263" max="11264" width="12.375" style="11" bestFit="1" customWidth="1"/>
    <col min="11265" max="11508" width="9.375" style="11"/>
    <col min="11509" max="11509" width="12.375" style="11" customWidth="1"/>
    <col min="11510" max="11510" width="15.375" style="11" customWidth="1"/>
    <col min="11511" max="11511" width="24" style="11" customWidth="1"/>
    <col min="11512" max="11512" width="9.125" style="11" customWidth="1"/>
    <col min="11513" max="11513" width="4.375" style="11" customWidth="1"/>
    <col min="11514" max="11515" width="17.375" style="11" customWidth="1"/>
    <col min="11516" max="11516" width="0.375" style="11" customWidth="1"/>
    <col min="11517" max="11517" width="12.375" style="11" bestFit="1" customWidth="1"/>
    <col min="11518" max="11518" width="9.375" style="11"/>
    <col min="11519" max="11520" width="12.375" style="11" bestFit="1" customWidth="1"/>
    <col min="11521" max="11764" width="9.375" style="11"/>
    <col min="11765" max="11765" width="12.375" style="11" customWidth="1"/>
    <col min="11766" max="11766" width="15.375" style="11" customWidth="1"/>
    <col min="11767" max="11767" width="24" style="11" customWidth="1"/>
    <col min="11768" max="11768" width="9.125" style="11" customWidth="1"/>
    <col min="11769" max="11769" width="4.375" style="11" customWidth="1"/>
    <col min="11770" max="11771" width="17.375" style="11" customWidth="1"/>
    <col min="11772" max="11772" width="0.375" style="11" customWidth="1"/>
    <col min="11773" max="11773" width="12.375" style="11" bestFit="1" customWidth="1"/>
    <col min="11774" max="11774" width="9.375" style="11"/>
    <col min="11775" max="11776" width="12.375" style="11" bestFit="1" customWidth="1"/>
    <col min="11777" max="12020" width="9.375" style="11"/>
    <col min="12021" max="12021" width="12.375" style="11" customWidth="1"/>
    <col min="12022" max="12022" width="15.375" style="11" customWidth="1"/>
    <col min="12023" max="12023" width="24" style="11" customWidth="1"/>
    <col min="12024" max="12024" width="9.125" style="11" customWidth="1"/>
    <col min="12025" max="12025" width="4.375" style="11" customWidth="1"/>
    <col min="12026" max="12027" width="17.375" style="11" customWidth="1"/>
    <col min="12028" max="12028" width="0.375" style="11" customWidth="1"/>
    <col min="12029" max="12029" width="12.375" style="11" bestFit="1" customWidth="1"/>
    <col min="12030" max="12030" width="9.375" style="11"/>
    <col min="12031" max="12032" width="12.375" style="11" bestFit="1" customWidth="1"/>
    <col min="12033" max="12276" width="9.375" style="11"/>
    <col min="12277" max="12277" width="12.375" style="11" customWidth="1"/>
    <col min="12278" max="12278" width="15.375" style="11" customWidth="1"/>
    <col min="12279" max="12279" width="24" style="11" customWidth="1"/>
    <col min="12280" max="12280" width="9.125" style="11" customWidth="1"/>
    <col min="12281" max="12281" width="4.375" style="11" customWidth="1"/>
    <col min="12282" max="12283" width="17.375" style="11" customWidth="1"/>
    <col min="12284" max="12284" width="0.375" style="11" customWidth="1"/>
    <col min="12285" max="12285" width="12.375" style="11" bestFit="1" customWidth="1"/>
    <col min="12286" max="12286" width="9.375" style="11"/>
    <col min="12287" max="12288" width="12.375" style="11" bestFit="1" customWidth="1"/>
    <col min="12289" max="12532" width="9.375" style="11"/>
    <col min="12533" max="12533" width="12.375" style="11" customWidth="1"/>
    <col min="12534" max="12534" width="15.375" style="11" customWidth="1"/>
    <col min="12535" max="12535" width="24" style="11" customWidth="1"/>
    <col min="12536" max="12536" width="9.125" style="11" customWidth="1"/>
    <col min="12537" max="12537" width="4.375" style="11" customWidth="1"/>
    <col min="12538" max="12539" width="17.375" style="11" customWidth="1"/>
    <col min="12540" max="12540" width="0.375" style="11" customWidth="1"/>
    <col min="12541" max="12541" width="12.375" style="11" bestFit="1" customWidth="1"/>
    <col min="12542" max="12542" width="9.375" style="11"/>
    <col min="12543" max="12544" width="12.375" style="11" bestFit="1" customWidth="1"/>
    <col min="12545" max="12788" width="9.375" style="11"/>
    <col min="12789" max="12789" width="12.375" style="11" customWidth="1"/>
    <col min="12790" max="12790" width="15.375" style="11" customWidth="1"/>
    <col min="12791" max="12791" width="24" style="11" customWidth="1"/>
    <col min="12792" max="12792" width="9.125" style="11" customWidth="1"/>
    <col min="12793" max="12793" width="4.375" style="11" customWidth="1"/>
    <col min="12794" max="12795" width="17.375" style="11" customWidth="1"/>
    <col min="12796" max="12796" width="0.375" style="11" customWidth="1"/>
    <col min="12797" max="12797" width="12.375" style="11" bestFit="1" customWidth="1"/>
    <col min="12798" max="12798" width="9.375" style="11"/>
    <col min="12799" max="12800" width="12.375" style="11" bestFit="1" customWidth="1"/>
    <col min="12801" max="13044" width="9.375" style="11"/>
    <col min="13045" max="13045" width="12.375" style="11" customWidth="1"/>
    <col min="13046" max="13046" width="15.375" style="11" customWidth="1"/>
    <col min="13047" max="13047" width="24" style="11" customWidth="1"/>
    <col min="13048" max="13048" width="9.125" style="11" customWidth="1"/>
    <col min="13049" max="13049" width="4.375" style="11" customWidth="1"/>
    <col min="13050" max="13051" width="17.375" style="11" customWidth="1"/>
    <col min="13052" max="13052" width="0.375" style="11" customWidth="1"/>
    <col min="13053" max="13053" width="12.375" style="11" bestFit="1" customWidth="1"/>
    <col min="13054" max="13054" width="9.375" style="11"/>
    <col min="13055" max="13056" width="12.375" style="11" bestFit="1" customWidth="1"/>
    <col min="13057" max="13300" width="9.375" style="11"/>
    <col min="13301" max="13301" width="12.375" style="11" customWidth="1"/>
    <col min="13302" max="13302" width="15.375" style="11" customWidth="1"/>
    <col min="13303" max="13303" width="24" style="11" customWidth="1"/>
    <col min="13304" max="13304" width="9.125" style="11" customWidth="1"/>
    <col min="13305" max="13305" width="4.375" style="11" customWidth="1"/>
    <col min="13306" max="13307" width="17.375" style="11" customWidth="1"/>
    <col min="13308" max="13308" width="0.375" style="11" customWidth="1"/>
    <col min="13309" max="13309" width="12.375" style="11" bestFit="1" customWidth="1"/>
    <col min="13310" max="13310" width="9.375" style="11"/>
    <col min="13311" max="13312" width="12.375" style="11" bestFit="1" customWidth="1"/>
    <col min="13313" max="13556" width="9.375" style="11"/>
    <col min="13557" max="13557" width="12.375" style="11" customWidth="1"/>
    <col min="13558" max="13558" width="15.375" style="11" customWidth="1"/>
    <col min="13559" max="13559" width="24" style="11" customWidth="1"/>
    <col min="13560" max="13560" width="9.125" style="11" customWidth="1"/>
    <col min="13561" max="13561" width="4.375" style="11" customWidth="1"/>
    <col min="13562" max="13563" width="17.375" style="11" customWidth="1"/>
    <col min="13564" max="13564" width="0.375" style="11" customWidth="1"/>
    <col min="13565" max="13565" width="12.375" style="11" bestFit="1" customWidth="1"/>
    <col min="13566" max="13566" width="9.375" style="11"/>
    <col min="13567" max="13568" width="12.375" style="11" bestFit="1" customWidth="1"/>
    <col min="13569" max="13812" width="9.375" style="11"/>
    <col min="13813" max="13813" width="12.375" style="11" customWidth="1"/>
    <col min="13814" max="13814" width="15.375" style="11" customWidth="1"/>
    <col min="13815" max="13815" width="24" style="11" customWidth="1"/>
    <col min="13816" max="13816" width="9.125" style="11" customWidth="1"/>
    <col min="13817" max="13817" width="4.375" style="11" customWidth="1"/>
    <col min="13818" max="13819" width="17.375" style="11" customWidth="1"/>
    <col min="13820" max="13820" width="0.375" style="11" customWidth="1"/>
    <col min="13821" max="13821" width="12.375" style="11" bestFit="1" customWidth="1"/>
    <col min="13822" max="13822" width="9.375" style="11"/>
    <col min="13823" max="13824" width="12.375" style="11" bestFit="1" customWidth="1"/>
    <col min="13825" max="14068" width="9.375" style="11"/>
    <col min="14069" max="14069" width="12.375" style="11" customWidth="1"/>
    <col min="14070" max="14070" width="15.375" style="11" customWidth="1"/>
    <col min="14071" max="14071" width="24" style="11" customWidth="1"/>
    <col min="14072" max="14072" width="9.125" style="11" customWidth="1"/>
    <col min="14073" max="14073" width="4.375" style="11" customWidth="1"/>
    <col min="14074" max="14075" width="17.375" style="11" customWidth="1"/>
    <col min="14076" max="14076" width="0.375" style="11" customWidth="1"/>
    <col min="14077" max="14077" width="12.375" style="11" bestFit="1" customWidth="1"/>
    <col min="14078" max="14078" width="9.375" style="11"/>
    <col min="14079" max="14080" width="12.375" style="11" bestFit="1" customWidth="1"/>
    <col min="14081" max="14324" width="9.375" style="11"/>
    <col min="14325" max="14325" width="12.375" style="11" customWidth="1"/>
    <col min="14326" max="14326" width="15.375" style="11" customWidth="1"/>
    <col min="14327" max="14327" width="24" style="11" customWidth="1"/>
    <col min="14328" max="14328" width="9.125" style="11" customWidth="1"/>
    <col min="14329" max="14329" width="4.375" style="11" customWidth="1"/>
    <col min="14330" max="14331" width="17.375" style="11" customWidth="1"/>
    <col min="14332" max="14332" width="0.375" style="11" customWidth="1"/>
    <col min="14333" max="14333" width="12.375" style="11" bestFit="1" customWidth="1"/>
    <col min="14334" max="14334" width="9.375" style="11"/>
    <col min="14335" max="14336" width="12.375" style="11" bestFit="1" customWidth="1"/>
    <col min="14337" max="14580" width="9.375" style="11"/>
    <col min="14581" max="14581" width="12.375" style="11" customWidth="1"/>
    <col min="14582" max="14582" width="15.375" style="11" customWidth="1"/>
    <col min="14583" max="14583" width="24" style="11" customWidth="1"/>
    <col min="14584" max="14584" width="9.125" style="11" customWidth="1"/>
    <col min="14585" max="14585" width="4.375" style="11" customWidth="1"/>
    <col min="14586" max="14587" width="17.375" style="11" customWidth="1"/>
    <col min="14588" max="14588" width="0.375" style="11" customWidth="1"/>
    <col min="14589" max="14589" width="12.375" style="11" bestFit="1" customWidth="1"/>
    <col min="14590" max="14590" width="9.375" style="11"/>
    <col min="14591" max="14592" width="12.375" style="11" bestFit="1" customWidth="1"/>
    <col min="14593" max="14836" width="9.375" style="11"/>
    <col min="14837" max="14837" width="12.375" style="11" customWidth="1"/>
    <col min="14838" max="14838" width="15.375" style="11" customWidth="1"/>
    <col min="14839" max="14839" width="24" style="11" customWidth="1"/>
    <col min="14840" max="14840" width="9.125" style="11" customWidth="1"/>
    <col min="14841" max="14841" width="4.375" style="11" customWidth="1"/>
    <col min="14842" max="14843" width="17.375" style="11" customWidth="1"/>
    <col min="14844" max="14844" width="0.375" style="11" customWidth="1"/>
    <col min="14845" max="14845" width="12.375" style="11" bestFit="1" customWidth="1"/>
    <col min="14846" max="14846" width="9.375" style="11"/>
    <col min="14847" max="14848" width="12.375" style="11" bestFit="1" customWidth="1"/>
    <col min="14849" max="15092" width="9.375" style="11"/>
    <col min="15093" max="15093" width="12.375" style="11" customWidth="1"/>
    <col min="15094" max="15094" width="15.375" style="11" customWidth="1"/>
    <col min="15095" max="15095" width="24" style="11" customWidth="1"/>
    <col min="15096" max="15096" width="9.125" style="11" customWidth="1"/>
    <col min="15097" max="15097" width="4.375" style="11" customWidth="1"/>
    <col min="15098" max="15099" width="17.375" style="11" customWidth="1"/>
    <col min="15100" max="15100" width="0.375" style="11" customWidth="1"/>
    <col min="15101" max="15101" width="12.375" style="11" bestFit="1" customWidth="1"/>
    <col min="15102" max="15102" width="9.375" style="11"/>
    <col min="15103" max="15104" width="12.375" style="11" bestFit="1" customWidth="1"/>
    <col min="15105" max="15348" width="9.375" style="11"/>
    <col min="15349" max="15349" width="12.375" style="11" customWidth="1"/>
    <col min="15350" max="15350" width="15.375" style="11" customWidth="1"/>
    <col min="15351" max="15351" width="24" style="11" customWidth="1"/>
    <col min="15352" max="15352" width="9.125" style="11" customWidth="1"/>
    <col min="15353" max="15353" width="4.375" style="11" customWidth="1"/>
    <col min="15354" max="15355" width="17.375" style="11" customWidth="1"/>
    <col min="15356" max="15356" width="0.375" style="11" customWidth="1"/>
    <col min="15357" max="15357" width="12.375" style="11" bestFit="1" customWidth="1"/>
    <col min="15358" max="15358" width="9.375" style="11"/>
    <col min="15359" max="15360" width="12.375" style="11" bestFit="1" customWidth="1"/>
    <col min="15361" max="15604" width="9.375" style="11"/>
    <col min="15605" max="15605" width="12.375" style="11" customWidth="1"/>
    <col min="15606" max="15606" width="15.375" style="11" customWidth="1"/>
    <col min="15607" max="15607" width="24" style="11" customWidth="1"/>
    <col min="15608" max="15608" width="9.125" style="11" customWidth="1"/>
    <col min="15609" max="15609" width="4.375" style="11" customWidth="1"/>
    <col min="15610" max="15611" width="17.375" style="11" customWidth="1"/>
    <col min="15612" max="15612" width="0.375" style="11" customWidth="1"/>
    <col min="15613" max="15613" width="12.375" style="11" bestFit="1" customWidth="1"/>
    <col min="15614" max="15614" width="9.375" style="11"/>
    <col min="15615" max="15616" width="12.375" style="11" bestFit="1" customWidth="1"/>
    <col min="15617" max="15860" width="9.375" style="11"/>
    <col min="15861" max="15861" width="12.375" style="11" customWidth="1"/>
    <col min="15862" max="15862" width="15.375" style="11" customWidth="1"/>
    <col min="15863" max="15863" width="24" style="11" customWidth="1"/>
    <col min="15864" max="15864" width="9.125" style="11" customWidth="1"/>
    <col min="15865" max="15865" width="4.375" style="11" customWidth="1"/>
    <col min="15866" max="15867" width="17.375" style="11" customWidth="1"/>
    <col min="15868" max="15868" width="0.375" style="11" customWidth="1"/>
    <col min="15869" max="15869" width="12.375" style="11" bestFit="1" customWidth="1"/>
    <col min="15870" max="15870" width="9.375" style="11"/>
    <col min="15871" max="15872" width="12.375" style="11" bestFit="1" customWidth="1"/>
    <col min="15873" max="16116" width="9.375" style="11"/>
    <col min="16117" max="16117" width="12.375" style="11" customWidth="1"/>
    <col min="16118" max="16118" width="15.375" style="11" customWidth="1"/>
    <col min="16119" max="16119" width="24" style="11" customWidth="1"/>
    <col min="16120" max="16120" width="9.125" style="11" customWidth="1"/>
    <col min="16121" max="16121" width="4.375" style="11" customWidth="1"/>
    <col min="16122" max="16123" width="17.375" style="11" customWidth="1"/>
    <col min="16124" max="16124" width="0.375" style="11" customWidth="1"/>
    <col min="16125" max="16125" width="12.375" style="11" bestFit="1" customWidth="1"/>
    <col min="16126" max="16126" width="9.375" style="11"/>
    <col min="16127" max="16128" width="12.375" style="11" bestFit="1" customWidth="1"/>
    <col min="16129" max="16384" width="9.375" style="11"/>
  </cols>
  <sheetData>
    <row r="1" spans="2:11" x14ac:dyDescent="0.2">
      <c r="B1" s="411"/>
      <c r="C1" s="411"/>
      <c r="D1" s="411"/>
      <c r="E1" s="411"/>
      <c r="F1" s="411"/>
    </row>
    <row r="2" spans="2:11" s="1" customFormat="1" x14ac:dyDescent="0.2">
      <c r="B2" s="43" t="str">
        <f>'المركز المالي '!B1</f>
        <v>الشركة التعاونية للاستثمار العقاري</v>
      </c>
      <c r="C2" s="43"/>
      <c r="D2" s="43"/>
      <c r="E2" s="196"/>
      <c r="F2" s="43"/>
    </row>
    <row r="3" spans="2:11" s="1" customFormat="1" x14ac:dyDescent="0.2">
      <c r="B3" s="295" t="str">
        <f>'المركز المالي '!B2</f>
        <v>شركة شخص واحد - شركة ذات مسؤولية محدودة</v>
      </c>
      <c r="C3" s="358"/>
      <c r="D3" s="358"/>
      <c r="E3" s="184"/>
      <c r="F3" s="294"/>
    </row>
    <row r="4" spans="2:11" s="1" customFormat="1" x14ac:dyDescent="0.2">
      <c r="B4" s="43" t="str">
        <f>'5-7'!B4</f>
        <v>ايضاحات حول القوائم المالية للسنة المنتهية 31 ديسمبر 2024م</v>
      </c>
      <c r="C4" s="43"/>
      <c r="D4" s="43"/>
      <c r="E4" s="202"/>
    </row>
    <row r="5" spans="2:11" s="1" customFormat="1" x14ac:dyDescent="0.2">
      <c r="B5" s="18" t="s">
        <v>27</v>
      </c>
      <c r="C5" s="18"/>
      <c r="D5" s="18"/>
      <c r="E5" s="197"/>
      <c r="F5" s="36"/>
    </row>
    <row r="6" spans="2:11" ht="37.5" customHeight="1" x14ac:dyDescent="0.2">
      <c r="B6" s="412" t="s">
        <v>476</v>
      </c>
      <c r="D6" s="360"/>
      <c r="F6" s="123"/>
    </row>
    <row r="7" spans="2:11" s="10" customFormat="1" x14ac:dyDescent="0.2">
      <c r="B7" s="413"/>
      <c r="C7" s="371" t="s">
        <v>1293</v>
      </c>
      <c r="D7" s="361"/>
      <c r="E7" s="369" t="str">
        <f>'المركز المالي '!G7</f>
        <v>31 ديسمبر 2023م</v>
      </c>
      <c r="F7" s="123"/>
    </row>
    <row r="8" spans="2:11" s="10" customFormat="1" ht="12" customHeight="1" x14ac:dyDescent="0.2">
      <c r="B8" s="367"/>
      <c r="C8" s="370"/>
      <c r="D8" s="367"/>
      <c r="E8" s="368"/>
      <c r="F8" s="123"/>
    </row>
    <row r="9" spans="2:11" s="10" customFormat="1" ht="28.5" customHeight="1" x14ac:dyDescent="0.2">
      <c r="B9" s="58" t="s">
        <v>414</v>
      </c>
      <c r="C9" s="120">
        <v>16254007</v>
      </c>
      <c r="D9" s="58"/>
      <c r="E9" s="120">
        <f>-SUMIF(TB!L:L,B9,TB!N:N)</f>
        <v>16196896</v>
      </c>
      <c r="F9" s="73"/>
      <c r="J9" s="343"/>
    </row>
    <row r="10" spans="2:11" s="10" customFormat="1" ht="28.5" customHeight="1" x14ac:dyDescent="0.2">
      <c r="B10" s="58" t="s">
        <v>415</v>
      </c>
      <c r="C10" s="120">
        <v>1455406</v>
      </c>
      <c r="D10" s="58"/>
      <c r="E10" s="120">
        <f>-SUMIF(TB!L:L,B10,TB!N:N)</f>
        <v>1356569</v>
      </c>
      <c r="F10" s="111"/>
      <c r="J10" s="343"/>
    </row>
    <row r="11" spans="2:11" s="10" customFormat="1" ht="28.5" customHeight="1" x14ac:dyDescent="0.2">
      <c r="B11" s="58" t="s">
        <v>416</v>
      </c>
      <c r="C11" s="120">
        <v>45891</v>
      </c>
      <c r="D11" s="58"/>
      <c r="E11" s="120">
        <f>-SUMIF(TB!L:L,B11,TB!N:N)</f>
        <v>54292</v>
      </c>
      <c r="F11" s="111"/>
      <c r="J11" s="343"/>
    </row>
    <row r="12" spans="2:11" s="10" customFormat="1" ht="28.5" customHeight="1" x14ac:dyDescent="0.2">
      <c r="B12" s="58" t="s">
        <v>417</v>
      </c>
      <c r="C12" s="120">
        <v>288911</v>
      </c>
      <c r="D12" s="58"/>
      <c r="E12" s="120">
        <f>-SUMIF(TB!L:L,B12,TB!N:N)</f>
        <v>289062</v>
      </c>
      <c r="F12" s="73"/>
      <c r="J12" s="343"/>
    </row>
    <row r="13" spans="2:11" s="10" customFormat="1" ht="28.5" customHeight="1" thickBot="1" x14ac:dyDescent="0.25">
      <c r="B13" s="58"/>
      <c r="C13" s="152">
        <f>SUM(C9:C12)</f>
        <v>18044215</v>
      </c>
      <c r="D13" s="58"/>
      <c r="E13" s="152">
        <f>SUM(E9:E12)</f>
        <v>17896819</v>
      </c>
      <c r="F13" s="73"/>
      <c r="J13" s="343"/>
      <c r="K13" s="343"/>
    </row>
    <row r="14" spans="2:11" ht="21" thickTop="1" x14ac:dyDescent="0.2">
      <c r="D14" s="360"/>
      <c r="F14" s="123"/>
      <c r="J14" s="343"/>
    </row>
    <row r="15" spans="2:11" ht="33.75" customHeight="1" x14ac:dyDescent="0.2">
      <c r="B15" s="366" t="s">
        <v>436</v>
      </c>
      <c r="C15" s="371" t="s">
        <v>1293</v>
      </c>
      <c r="D15" s="361"/>
      <c r="E15" s="369" t="str">
        <f>'المركز المالي '!G7</f>
        <v>31 ديسمبر 2023م</v>
      </c>
      <c r="F15" s="123"/>
      <c r="J15" s="343"/>
    </row>
    <row r="16" spans="2:11" ht="29.25" customHeight="1" x14ac:dyDescent="0.2">
      <c r="B16" s="201" t="s">
        <v>44</v>
      </c>
      <c r="C16" s="120">
        <v>2386844</v>
      </c>
      <c r="D16" s="58"/>
      <c r="E16" s="120">
        <f>-SUMIF(TB!L:L,B16,TB!N:N)</f>
        <v>2554114</v>
      </c>
      <c r="F16" s="73"/>
      <c r="I16" s="342"/>
      <c r="J16" s="343"/>
    </row>
    <row r="17" spans="2:10" ht="29.25" customHeight="1" x14ac:dyDescent="0.2">
      <c r="B17" s="58" t="s">
        <v>410</v>
      </c>
      <c r="C17" s="120">
        <v>11484</v>
      </c>
      <c r="D17" s="58"/>
      <c r="E17" s="120">
        <f>-SUMIF(TB!L:L,B17,TB!N:N)</f>
        <v>25299</v>
      </c>
      <c r="F17" s="73"/>
      <c r="J17" s="343"/>
    </row>
    <row r="18" spans="2:10" ht="29.25" customHeight="1" x14ac:dyDescent="0.2">
      <c r="B18" s="58" t="s">
        <v>74</v>
      </c>
      <c r="C18" s="120">
        <v>79645</v>
      </c>
      <c r="D18" s="58"/>
      <c r="E18" s="120">
        <f>-SUMIF(TB!L:L,B18,TB!N:N)</f>
        <v>14875</v>
      </c>
      <c r="F18" s="111"/>
      <c r="J18" s="343"/>
    </row>
    <row r="19" spans="2:10" ht="29.25" customHeight="1" x14ac:dyDescent="0.2">
      <c r="B19" s="58" t="s">
        <v>94</v>
      </c>
      <c r="C19" s="157">
        <f>C26</f>
        <v>46150</v>
      </c>
      <c r="D19" s="58"/>
      <c r="E19" s="157">
        <f>E26</f>
        <v>45684</v>
      </c>
      <c r="F19" s="73"/>
      <c r="J19" s="343"/>
    </row>
    <row r="20" spans="2:10" ht="29.25" customHeight="1" thickBot="1" x14ac:dyDescent="0.25">
      <c r="B20" s="106"/>
      <c r="C20" s="152">
        <f>SUM(C16:C19)</f>
        <v>2524123</v>
      </c>
      <c r="D20" s="106"/>
      <c r="E20" s="152">
        <f>SUM(E16:E19)</f>
        <v>2639972</v>
      </c>
      <c r="F20" s="73"/>
      <c r="J20" s="343"/>
    </row>
    <row r="21" spans="2:10" ht="13.5" customHeight="1" thickTop="1" x14ac:dyDescent="0.2">
      <c r="B21" s="58"/>
      <c r="C21" s="154"/>
      <c r="D21" s="58"/>
      <c r="E21" s="154"/>
      <c r="F21" s="73"/>
      <c r="J21" s="343"/>
    </row>
    <row r="22" spans="2:10" x14ac:dyDescent="0.2">
      <c r="B22" s="413" t="s">
        <v>437</v>
      </c>
      <c r="C22" s="416" t="s">
        <v>1293</v>
      </c>
      <c r="D22" s="361"/>
      <c r="E22" s="414" t="str">
        <f>'المركز المالي '!G7</f>
        <v>31 ديسمبر 2023م</v>
      </c>
      <c r="F22" s="123"/>
      <c r="J22" s="343"/>
    </row>
    <row r="23" spans="2:10" x14ac:dyDescent="0.2">
      <c r="B23" s="413"/>
      <c r="C23" s="417"/>
      <c r="D23" s="361"/>
      <c r="E23" s="415"/>
      <c r="F23" s="123"/>
      <c r="J23" s="343"/>
    </row>
    <row r="24" spans="2:10" ht="33.75" customHeight="1" x14ac:dyDescent="0.2">
      <c r="B24" s="58" t="s">
        <v>546</v>
      </c>
      <c r="C24" s="120">
        <v>23150</v>
      </c>
      <c r="D24" s="58"/>
      <c r="E24" s="120">
        <f>-SUMIF(TB!L:L,B24,TB!N:N)</f>
        <v>20684</v>
      </c>
      <c r="F24" s="123"/>
      <c r="J24" s="343"/>
    </row>
    <row r="25" spans="2:10" ht="33.75" customHeight="1" x14ac:dyDescent="0.2">
      <c r="B25" s="58" t="s">
        <v>1264</v>
      </c>
      <c r="C25" s="120">
        <v>23000</v>
      </c>
      <c r="D25" s="58"/>
      <c r="E25" s="120">
        <f>-SUMIF(TB!L:L,B25,TB!N:N)</f>
        <v>25000</v>
      </c>
      <c r="F25" s="123"/>
      <c r="J25" s="343"/>
    </row>
    <row r="26" spans="2:10" ht="33.75" customHeight="1" thickBot="1" x14ac:dyDescent="0.25">
      <c r="B26" s="58"/>
      <c r="C26" s="152">
        <f>SUM(C24:C25)</f>
        <v>46150</v>
      </c>
      <c r="D26" s="58"/>
      <c r="E26" s="152">
        <f>SUM(E24:E25)</f>
        <v>45684</v>
      </c>
      <c r="F26" s="73"/>
      <c r="J26" s="343"/>
    </row>
    <row r="27" spans="2:10" ht="30" customHeight="1" thickTop="1" x14ac:dyDescent="0.2">
      <c r="B27" s="158"/>
      <c r="C27" s="198"/>
      <c r="D27" s="158"/>
      <c r="E27" s="198"/>
      <c r="F27" s="158"/>
      <c r="J27" s="343"/>
    </row>
    <row r="28" spans="2:10" s="158" customFormat="1" x14ac:dyDescent="0.2">
      <c r="B28" s="11"/>
      <c r="C28" s="11"/>
      <c r="D28" s="11"/>
      <c r="E28" s="290"/>
      <c r="F28" s="12"/>
    </row>
    <row r="29" spans="2:10" s="223" customFormat="1" x14ac:dyDescent="0.2">
      <c r="B29" s="410">
        <v>18</v>
      </c>
      <c r="C29" s="410"/>
      <c r="D29" s="410"/>
      <c r="E29" s="410"/>
      <c r="F29" s="410"/>
    </row>
  </sheetData>
  <customSheetViews>
    <customSheetView guid="{C4C54333-0C8B-484B-8210-F3D7E510C081}" scale="175" showGridLines="0" topLeftCell="A3">
      <selection activeCell="D11" sqref="D11"/>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6">
    <mergeCell ref="B1:F1"/>
    <mergeCell ref="B6:B7"/>
    <mergeCell ref="B29:F29"/>
    <mergeCell ref="B22:B23"/>
    <mergeCell ref="E22:E23"/>
    <mergeCell ref="C22:C23"/>
  </mergeCells>
  <printOptions horizontalCentered="1"/>
  <pageMargins left="0.23622047244094491" right="0.62992125984251968" top="0.51181102362204722" bottom="0" header="0" footer="0"/>
  <pageSetup paperSize="9" firstPageNumber="5" orientation="portrait" useFirstPageNumber="1" r:id="rId2"/>
  <headerFooter alignWithMargins="0"/>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B1:I33"/>
  <sheetViews>
    <sheetView rightToLeft="1" topLeftCell="B24" zoomScale="90" zoomScaleNormal="90" zoomScaleSheetLayoutView="115" workbookViewId="0">
      <selection activeCell="D20" sqref="D20"/>
    </sheetView>
  </sheetViews>
  <sheetFormatPr defaultColWidth="9.375" defaultRowHeight="30" customHeight="1" x14ac:dyDescent="0.2"/>
  <cols>
    <col min="1" max="1" width="1.375" style="1" customWidth="1"/>
    <col min="2" max="2" width="37.875" style="1" customWidth="1"/>
    <col min="3" max="3" width="9.625" style="1" bestFit="1" customWidth="1"/>
    <col min="4" max="4" width="18.5" style="1" customWidth="1"/>
    <col min="5" max="5" width="1.875" style="1" customWidth="1"/>
    <col min="6" max="6" width="18" style="177" customWidth="1"/>
    <col min="7" max="7" width="2.625" style="1" customWidth="1"/>
    <col min="8" max="255" width="9.375" style="1"/>
    <col min="256" max="257" width="12.375" style="1" customWidth="1"/>
    <col min="258" max="258" width="18.875" style="1" customWidth="1"/>
    <col min="259" max="259" width="11.125" style="1" customWidth="1"/>
    <col min="260" max="260" width="9.375" style="1" customWidth="1"/>
    <col min="261" max="262" width="17.375" style="1" customWidth="1"/>
    <col min="263" max="263" width="1.875" style="1" customWidth="1"/>
    <col min="264" max="511" width="9.375" style="1"/>
    <col min="512" max="513" width="12.375" style="1" customWidth="1"/>
    <col min="514" max="514" width="18.875" style="1" customWidth="1"/>
    <col min="515" max="515" width="11.125" style="1" customWidth="1"/>
    <col min="516" max="516" width="9.375" style="1" customWidth="1"/>
    <col min="517" max="518" width="17.375" style="1" customWidth="1"/>
    <col min="519" max="519" width="1.875" style="1" customWidth="1"/>
    <col min="520" max="767" width="9.375" style="1"/>
    <col min="768" max="769" width="12.375" style="1" customWidth="1"/>
    <col min="770" max="770" width="18.875" style="1" customWidth="1"/>
    <col min="771" max="771" width="11.125" style="1" customWidth="1"/>
    <col min="772" max="772" width="9.375" style="1" customWidth="1"/>
    <col min="773" max="774" width="17.375" style="1" customWidth="1"/>
    <col min="775" max="775" width="1.875" style="1" customWidth="1"/>
    <col min="776" max="1023" width="9.375" style="1"/>
    <col min="1024" max="1025" width="12.375" style="1" customWidth="1"/>
    <col min="1026" max="1026" width="18.875" style="1" customWidth="1"/>
    <col min="1027" max="1027" width="11.125" style="1" customWidth="1"/>
    <col min="1028" max="1028" width="9.375" style="1" customWidth="1"/>
    <col min="1029" max="1030" width="17.375" style="1" customWidth="1"/>
    <col min="1031" max="1031" width="1.875" style="1" customWidth="1"/>
    <col min="1032" max="1279" width="9.375" style="1"/>
    <col min="1280" max="1281" width="12.375" style="1" customWidth="1"/>
    <col min="1282" max="1282" width="18.875" style="1" customWidth="1"/>
    <col min="1283" max="1283" width="11.125" style="1" customWidth="1"/>
    <col min="1284" max="1284" width="9.375" style="1" customWidth="1"/>
    <col min="1285" max="1286" width="17.375" style="1" customWidth="1"/>
    <col min="1287" max="1287" width="1.875" style="1" customWidth="1"/>
    <col min="1288" max="1535" width="9.375" style="1"/>
    <col min="1536" max="1537" width="12.375" style="1" customWidth="1"/>
    <col min="1538" max="1538" width="18.875" style="1" customWidth="1"/>
    <col min="1539" max="1539" width="11.125" style="1" customWidth="1"/>
    <col min="1540" max="1540" width="9.375" style="1" customWidth="1"/>
    <col min="1541" max="1542" width="17.375" style="1" customWidth="1"/>
    <col min="1543" max="1543" width="1.875" style="1" customWidth="1"/>
    <col min="1544" max="1791" width="9.375" style="1"/>
    <col min="1792" max="1793" width="12.375" style="1" customWidth="1"/>
    <col min="1794" max="1794" width="18.875" style="1" customWidth="1"/>
    <col min="1795" max="1795" width="11.125" style="1" customWidth="1"/>
    <col min="1796" max="1796" width="9.375" style="1" customWidth="1"/>
    <col min="1797" max="1798" width="17.375" style="1" customWidth="1"/>
    <col min="1799" max="1799" width="1.875" style="1" customWidth="1"/>
    <col min="1800" max="2047" width="9.375" style="1"/>
    <col min="2048" max="2049" width="12.375" style="1" customWidth="1"/>
    <col min="2050" max="2050" width="18.875" style="1" customWidth="1"/>
    <col min="2051" max="2051" width="11.125" style="1" customWidth="1"/>
    <col min="2052" max="2052" width="9.375" style="1" customWidth="1"/>
    <col min="2053" max="2054" width="17.375" style="1" customWidth="1"/>
    <col min="2055" max="2055" width="1.875" style="1" customWidth="1"/>
    <col min="2056" max="2303" width="9.375" style="1"/>
    <col min="2304" max="2305" width="12.375" style="1" customWidth="1"/>
    <col min="2306" max="2306" width="18.875" style="1" customWidth="1"/>
    <col min="2307" max="2307" width="11.125" style="1" customWidth="1"/>
    <col min="2308" max="2308" width="9.375" style="1" customWidth="1"/>
    <col min="2309" max="2310" width="17.375" style="1" customWidth="1"/>
    <col min="2311" max="2311" width="1.875" style="1" customWidth="1"/>
    <col min="2312" max="2559" width="9.375" style="1"/>
    <col min="2560" max="2561" width="12.375" style="1" customWidth="1"/>
    <col min="2562" max="2562" width="18.875" style="1" customWidth="1"/>
    <col min="2563" max="2563" width="11.125" style="1" customWidth="1"/>
    <col min="2564" max="2564" width="9.375" style="1" customWidth="1"/>
    <col min="2565" max="2566" width="17.375" style="1" customWidth="1"/>
    <col min="2567" max="2567" width="1.875" style="1" customWidth="1"/>
    <col min="2568" max="2815" width="9.375" style="1"/>
    <col min="2816" max="2817" width="12.375" style="1" customWidth="1"/>
    <col min="2818" max="2818" width="18.875" style="1" customWidth="1"/>
    <col min="2819" max="2819" width="11.125" style="1" customWidth="1"/>
    <col min="2820" max="2820" width="9.375" style="1" customWidth="1"/>
    <col min="2821" max="2822" width="17.375" style="1" customWidth="1"/>
    <col min="2823" max="2823" width="1.875" style="1" customWidth="1"/>
    <col min="2824" max="3071" width="9.375" style="1"/>
    <col min="3072" max="3073" width="12.375" style="1" customWidth="1"/>
    <col min="3074" max="3074" width="18.875" style="1" customWidth="1"/>
    <col min="3075" max="3075" width="11.125" style="1" customWidth="1"/>
    <col min="3076" max="3076" width="9.375" style="1" customWidth="1"/>
    <col min="3077" max="3078" width="17.375" style="1" customWidth="1"/>
    <col min="3079" max="3079" width="1.875" style="1" customWidth="1"/>
    <col min="3080" max="3327" width="9.375" style="1"/>
    <col min="3328" max="3329" width="12.375" style="1" customWidth="1"/>
    <col min="3330" max="3330" width="18.875" style="1" customWidth="1"/>
    <col min="3331" max="3331" width="11.125" style="1" customWidth="1"/>
    <col min="3332" max="3332" width="9.375" style="1" customWidth="1"/>
    <col min="3333" max="3334" width="17.375" style="1" customWidth="1"/>
    <col min="3335" max="3335" width="1.875" style="1" customWidth="1"/>
    <col min="3336" max="3583" width="9.375" style="1"/>
    <col min="3584" max="3585" width="12.375" style="1" customWidth="1"/>
    <col min="3586" max="3586" width="18.875" style="1" customWidth="1"/>
    <col min="3587" max="3587" width="11.125" style="1" customWidth="1"/>
    <col min="3588" max="3588" width="9.375" style="1" customWidth="1"/>
    <col min="3589" max="3590" width="17.375" style="1" customWidth="1"/>
    <col min="3591" max="3591" width="1.875" style="1" customWidth="1"/>
    <col min="3592" max="3839" width="9.375" style="1"/>
    <col min="3840" max="3841" width="12.375" style="1" customWidth="1"/>
    <col min="3842" max="3842" width="18.875" style="1" customWidth="1"/>
    <col min="3843" max="3843" width="11.125" style="1" customWidth="1"/>
    <col min="3844" max="3844" width="9.375" style="1" customWidth="1"/>
    <col min="3845" max="3846" width="17.375" style="1" customWidth="1"/>
    <col min="3847" max="3847" width="1.875" style="1" customWidth="1"/>
    <col min="3848" max="4095" width="9.375" style="1"/>
    <col min="4096" max="4097" width="12.375" style="1" customWidth="1"/>
    <col min="4098" max="4098" width="18.875" style="1" customWidth="1"/>
    <col min="4099" max="4099" width="11.125" style="1" customWidth="1"/>
    <col min="4100" max="4100" width="9.375" style="1" customWidth="1"/>
    <col min="4101" max="4102" width="17.375" style="1" customWidth="1"/>
    <col min="4103" max="4103" width="1.875" style="1" customWidth="1"/>
    <col min="4104" max="4351" width="9.375" style="1"/>
    <col min="4352" max="4353" width="12.375" style="1" customWidth="1"/>
    <col min="4354" max="4354" width="18.875" style="1" customWidth="1"/>
    <col min="4355" max="4355" width="11.125" style="1" customWidth="1"/>
    <col min="4356" max="4356" width="9.375" style="1" customWidth="1"/>
    <col min="4357" max="4358" width="17.375" style="1" customWidth="1"/>
    <col min="4359" max="4359" width="1.875" style="1" customWidth="1"/>
    <col min="4360" max="4607" width="9.375" style="1"/>
    <col min="4608" max="4609" width="12.375" style="1" customWidth="1"/>
    <col min="4610" max="4610" width="18.875" style="1" customWidth="1"/>
    <col min="4611" max="4611" width="11.125" style="1" customWidth="1"/>
    <col min="4612" max="4612" width="9.375" style="1" customWidth="1"/>
    <col min="4613" max="4614" width="17.375" style="1" customWidth="1"/>
    <col min="4615" max="4615" width="1.875" style="1" customWidth="1"/>
    <col min="4616" max="4863" width="9.375" style="1"/>
    <col min="4864" max="4865" width="12.375" style="1" customWidth="1"/>
    <col min="4866" max="4866" width="18.875" style="1" customWidth="1"/>
    <col min="4867" max="4867" width="11.125" style="1" customWidth="1"/>
    <col min="4868" max="4868" width="9.375" style="1" customWidth="1"/>
    <col min="4869" max="4870" width="17.375" style="1" customWidth="1"/>
    <col min="4871" max="4871" width="1.875" style="1" customWidth="1"/>
    <col min="4872" max="5119" width="9.375" style="1"/>
    <col min="5120" max="5121" width="12.375" style="1" customWidth="1"/>
    <col min="5122" max="5122" width="18.875" style="1" customWidth="1"/>
    <col min="5123" max="5123" width="11.125" style="1" customWidth="1"/>
    <col min="5124" max="5124" width="9.375" style="1" customWidth="1"/>
    <col min="5125" max="5126" width="17.375" style="1" customWidth="1"/>
    <col min="5127" max="5127" width="1.875" style="1" customWidth="1"/>
    <col min="5128" max="5375" width="9.375" style="1"/>
    <col min="5376" max="5377" width="12.375" style="1" customWidth="1"/>
    <col min="5378" max="5378" width="18.875" style="1" customWidth="1"/>
    <col min="5379" max="5379" width="11.125" style="1" customWidth="1"/>
    <col min="5380" max="5380" width="9.375" style="1" customWidth="1"/>
    <col min="5381" max="5382" width="17.375" style="1" customWidth="1"/>
    <col min="5383" max="5383" width="1.875" style="1" customWidth="1"/>
    <col min="5384" max="5631" width="9.375" style="1"/>
    <col min="5632" max="5633" width="12.375" style="1" customWidth="1"/>
    <col min="5634" max="5634" width="18.875" style="1" customWidth="1"/>
    <col min="5635" max="5635" width="11.125" style="1" customWidth="1"/>
    <col min="5636" max="5636" width="9.375" style="1" customWidth="1"/>
    <col min="5637" max="5638" width="17.375" style="1" customWidth="1"/>
    <col min="5639" max="5639" width="1.875" style="1" customWidth="1"/>
    <col min="5640" max="5887" width="9.375" style="1"/>
    <col min="5888" max="5889" width="12.375" style="1" customWidth="1"/>
    <col min="5890" max="5890" width="18.875" style="1" customWidth="1"/>
    <col min="5891" max="5891" width="11.125" style="1" customWidth="1"/>
    <col min="5892" max="5892" width="9.375" style="1" customWidth="1"/>
    <col min="5893" max="5894" width="17.375" style="1" customWidth="1"/>
    <col min="5895" max="5895" width="1.875" style="1" customWidth="1"/>
    <col min="5896" max="6143" width="9.375" style="1"/>
    <col min="6144" max="6145" width="12.375" style="1" customWidth="1"/>
    <col min="6146" max="6146" width="18.875" style="1" customWidth="1"/>
    <col min="6147" max="6147" width="11.125" style="1" customWidth="1"/>
    <col min="6148" max="6148" width="9.375" style="1" customWidth="1"/>
    <col min="6149" max="6150" width="17.375" style="1" customWidth="1"/>
    <col min="6151" max="6151" width="1.875" style="1" customWidth="1"/>
    <col min="6152" max="6399" width="9.375" style="1"/>
    <col min="6400" max="6401" width="12.375" style="1" customWidth="1"/>
    <col min="6402" max="6402" width="18.875" style="1" customWidth="1"/>
    <col min="6403" max="6403" width="11.125" style="1" customWidth="1"/>
    <col min="6404" max="6404" width="9.375" style="1" customWidth="1"/>
    <col min="6405" max="6406" width="17.375" style="1" customWidth="1"/>
    <col min="6407" max="6407" width="1.875" style="1" customWidth="1"/>
    <col min="6408" max="6655" width="9.375" style="1"/>
    <col min="6656" max="6657" width="12.375" style="1" customWidth="1"/>
    <col min="6658" max="6658" width="18.875" style="1" customWidth="1"/>
    <col min="6659" max="6659" width="11.125" style="1" customWidth="1"/>
    <col min="6660" max="6660" width="9.375" style="1" customWidth="1"/>
    <col min="6661" max="6662" width="17.375" style="1" customWidth="1"/>
    <col min="6663" max="6663" width="1.875" style="1" customWidth="1"/>
    <col min="6664" max="6911" width="9.375" style="1"/>
    <col min="6912" max="6913" width="12.375" style="1" customWidth="1"/>
    <col min="6914" max="6914" width="18.875" style="1" customWidth="1"/>
    <col min="6915" max="6915" width="11.125" style="1" customWidth="1"/>
    <col min="6916" max="6916" width="9.375" style="1" customWidth="1"/>
    <col min="6917" max="6918" width="17.375" style="1" customWidth="1"/>
    <col min="6919" max="6919" width="1.875" style="1" customWidth="1"/>
    <col min="6920" max="7167" width="9.375" style="1"/>
    <col min="7168" max="7169" width="12.375" style="1" customWidth="1"/>
    <col min="7170" max="7170" width="18.875" style="1" customWidth="1"/>
    <col min="7171" max="7171" width="11.125" style="1" customWidth="1"/>
    <col min="7172" max="7172" width="9.375" style="1" customWidth="1"/>
    <col min="7173" max="7174" width="17.375" style="1" customWidth="1"/>
    <col min="7175" max="7175" width="1.875" style="1" customWidth="1"/>
    <col min="7176" max="7423" width="9.375" style="1"/>
    <col min="7424" max="7425" width="12.375" style="1" customWidth="1"/>
    <col min="7426" max="7426" width="18.875" style="1" customWidth="1"/>
    <col min="7427" max="7427" width="11.125" style="1" customWidth="1"/>
    <col min="7428" max="7428" width="9.375" style="1" customWidth="1"/>
    <col min="7429" max="7430" width="17.375" style="1" customWidth="1"/>
    <col min="7431" max="7431" width="1.875" style="1" customWidth="1"/>
    <col min="7432" max="7679" width="9.375" style="1"/>
    <col min="7680" max="7681" width="12.375" style="1" customWidth="1"/>
    <col min="7682" max="7682" width="18.875" style="1" customWidth="1"/>
    <col min="7683" max="7683" width="11.125" style="1" customWidth="1"/>
    <col min="7684" max="7684" width="9.375" style="1" customWidth="1"/>
    <col min="7685" max="7686" width="17.375" style="1" customWidth="1"/>
    <col min="7687" max="7687" width="1.875" style="1" customWidth="1"/>
    <col min="7688" max="7935" width="9.375" style="1"/>
    <col min="7936" max="7937" width="12.375" style="1" customWidth="1"/>
    <col min="7938" max="7938" width="18.875" style="1" customWidth="1"/>
    <col min="7939" max="7939" width="11.125" style="1" customWidth="1"/>
    <col min="7940" max="7940" width="9.375" style="1" customWidth="1"/>
    <col min="7941" max="7942" width="17.375" style="1" customWidth="1"/>
    <col min="7943" max="7943" width="1.875" style="1" customWidth="1"/>
    <col min="7944" max="8191" width="9.375" style="1"/>
    <col min="8192" max="8193" width="12.375" style="1" customWidth="1"/>
    <col min="8194" max="8194" width="18.875" style="1" customWidth="1"/>
    <col min="8195" max="8195" width="11.125" style="1" customWidth="1"/>
    <col min="8196" max="8196" width="9.375" style="1" customWidth="1"/>
    <col min="8197" max="8198" width="17.375" style="1" customWidth="1"/>
    <col min="8199" max="8199" width="1.875" style="1" customWidth="1"/>
    <col min="8200" max="8447" width="9.375" style="1"/>
    <col min="8448" max="8449" width="12.375" style="1" customWidth="1"/>
    <col min="8450" max="8450" width="18.875" style="1" customWidth="1"/>
    <col min="8451" max="8451" width="11.125" style="1" customWidth="1"/>
    <col min="8452" max="8452" width="9.375" style="1" customWidth="1"/>
    <col min="8453" max="8454" width="17.375" style="1" customWidth="1"/>
    <col min="8455" max="8455" width="1.875" style="1" customWidth="1"/>
    <col min="8456" max="8703" width="9.375" style="1"/>
    <col min="8704" max="8705" width="12.375" style="1" customWidth="1"/>
    <col min="8706" max="8706" width="18.875" style="1" customWidth="1"/>
    <col min="8707" max="8707" width="11.125" style="1" customWidth="1"/>
    <col min="8708" max="8708" width="9.375" style="1" customWidth="1"/>
    <col min="8709" max="8710" width="17.375" style="1" customWidth="1"/>
    <col min="8711" max="8711" width="1.875" style="1" customWidth="1"/>
    <col min="8712" max="8959" width="9.375" style="1"/>
    <col min="8960" max="8961" width="12.375" style="1" customWidth="1"/>
    <col min="8962" max="8962" width="18.875" style="1" customWidth="1"/>
    <col min="8963" max="8963" width="11.125" style="1" customWidth="1"/>
    <col min="8964" max="8964" width="9.375" style="1" customWidth="1"/>
    <col min="8965" max="8966" width="17.375" style="1" customWidth="1"/>
    <col min="8967" max="8967" width="1.875" style="1" customWidth="1"/>
    <col min="8968" max="9215" width="9.375" style="1"/>
    <col min="9216" max="9217" width="12.375" style="1" customWidth="1"/>
    <col min="9218" max="9218" width="18.875" style="1" customWidth="1"/>
    <col min="9219" max="9219" width="11.125" style="1" customWidth="1"/>
    <col min="9220" max="9220" width="9.375" style="1" customWidth="1"/>
    <col min="9221" max="9222" width="17.375" style="1" customWidth="1"/>
    <col min="9223" max="9223" width="1.875" style="1" customWidth="1"/>
    <col min="9224" max="9471" width="9.375" style="1"/>
    <col min="9472" max="9473" width="12.375" style="1" customWidth="1"/>
    <col min="9474" max="9474" width="18.875" style="1" customWidth="1"/>
    <col min="9475" max="9475" width="11.125" style="1" customWidth="1"/>
    <col min="9476" max="9476" width="9.375" style="1" customWidth="1"/>
    <col min="9477" max="9478" width="17.375" style="1" customWidth="1"/>
    <col min="9479" max="9479" width="1.875" style="1" customWidth="1"/>
    <col min="9480" max="9727" width="9.375" style="1"/>
    <col min="9728" max="9729" width="12.375" style="1" customWidth="1"/>
    <col min="9730" max="9730" width="18.875" style="1" customWidth="1"/>
    <col min="9731" max="9731" width="11.125" style="1" customWidth="1"/>
    <col min="9732" max="9732" width="9.375" style="1" customWidth="1"/>
    <col min="9733" max="9734" width="17.375" style="1" customWidth="1"/>
    <col min="9735" max="9735" width="1.875" style="1" customWidth="1"/>
    <col min="9736" max="9983" width="9.375" style="1"/>
    <col min="9984" max="9985" width="12.375" style="1" customWidth="1"/>
    <col min="9986" max="9986" width="18.875" style="1" customWidth="1"/>
    <col min="9987" max="9987" width="11.125" style="1" customWidth="1"/>
    <col min="9988" max="9988" width="9.375" style="1" customWidth="1"/>
    <col min="9989" max="9990" width="17.375" style="1" customWidth="1"/>
    <col min="9991" max="9991" width="1.875" style="1" customWidth="1"/>
    <col min="9992" max="10239" width="9.375" style="1"/>
    <col min="10240" max="10241" width="12.375" style="1" customWidth="1"/>
    <col min="10242" max="10242" width="18.875" style="1" customWidth="1"/>
    <col min="10243" max="10243" width="11.125" style="1" customWidth="1"/>
    <col min="10244" max="10244" width="9.375" style="1" customWidth="1"/>
    <col min="10245" max="10246" width="17.375" style="1" customWidth="1"/>
    <col min="10247" max="10247" width="1.875" style="1" customWidth="1"/>
    <col min="10248" max="10495" width="9.375" style="1"/>
    <col min="10496" max="10497" width="12.375" style="1" customWidth="1"/>
    <col min="10498" max="10498" width="18.875" style="1" customWidth="1"/>
    <col min="10499" max="10499" width="11.125" style="1" customWidth="1"/>
    <col min="10500" max="10500" width="9.375" style="1" customWidth="1"/>
    <col min="10501" max="10502" width="17.375" style="1" customWidth="1"/>
    <col min="10503" max="10503" width="1.875" style="1" customWidth="1"/>
    <col min="10504" max="10751" width="9.375" style="1"/>
    <col min="10752" max="10753" width="12.375" style="1" customWidth="1"/>
    <col min="10754" max="10754" width="18.875" style="1" customWidth="1"/>
    <col min="10755" max="10755" width="11.125" style="1" customWidth="1"/>
    <col min="10756" max="10756" width="9.375" style="1" customWidth="1"/>
    <col min="10757" max="10758" width="17.375" style="1" customWidth="1"/>
    <col min="10759" max="10759" width="1.875" style="1" customWidth="1"/>
    <col min="10760" max="11007" width="9.375" style="1"/>
    <col min="11008" max="11009" width="12.375" style="1" customWidth="1"/>
    <col min="11010" max="11010" width="18.875" style="1" customWidth="1"/>
    <col min="11011" max="11011" width="11.125" style="1" customWidth="1"/>
    <col min="11012" max="11012" width="9.375" style="1" customWidth="1"/>
    <col min="11013" max="11014" width="17.375" style="1" customWidth="1"/>
    <col min="11015" max="11015" width="1.875" style="1" customWidth="1"/>
    <col min="11016" max="11263" width="9.375" style="1"/>
    <col min="11264" max="11265" width="12.375" style="1" customWidth="1"/>
    <col min="11266" max="11266" width="18.875" style="1" customWidth="1"/>
    <col min="11267" max="11267" width="11.125" style="1" customWidth="1"/>
    <col min="11268" max="11268" width="9.375" style="1" customWidth="1"/>
    <col min="11269" max="11270" width="17.375" style="1" customWidth="1"/>
    <col min="11271" max="11271" width="1.875" style="1" customWidth="1"/>
    <col min="11272" max="11519" width="9.375" style="1"/>
    <col min="11520" max="11521" width="12.375" style="1" customWidth="1"/>
    <col min="11522" max="11522" width="18.875" style="1" customWidth="1"/>
    <col min="11523" max="11523" width="11.125" style="1" customWidth="1"/>
    <col min="11524" max="11524" width="9.375" style="1" customWidth="1"/>
    <col min="11525" max="11526" width="17.375" style="1" customWidth="1"/>
    <col min="11527" max="11527" width="1.875" style="1" customWidth="1"/>
    <col min="11528" max="11775" width="9.375" style="1"/>
    <col min="11776" max="11777" width="12.375" style="1" customWidth="1"/>
    <col min="11778" max="11778" width="18.875" style="1" customWidth="1"/>
    <col min="11779" max="11779" width="11.125" style="1" customWidth="1"/>
    <col min="11780" max="11780" width="9.375" style="1" customWidth="1"/>
    <col min="11781" max="11782" width="17.375" style="1" customWidth="1"/>
    <col min="11783" max="11783" width="1.875" style="1" customWidth="1"/>
    <col min="11784" max="12031" width="9.375" style="1"/>
    <col min="12032" max="12033" width="12.375" style="1" customWidth="1"/>
    <col min="12034" max="12034" width="18.875" style="1" customWidth="1"/>
    <col min="12035" max="12035" width="11.125" style="1" customWidth="1"/>
    <col min="12036" max="12036" width="9.375" style="1" customWidth="1"/>
    <col min="12037" max="12038" width="17.375" style="1" customWidth="1"/>
    <col min="12039" max="12039" width="1.875" style="1" customWidth="1"/>
    <col min="12040" max="12287" width="9.375" style="1"/>
    <col min="12288" max="12289" width="12.375" style="1" customWidth="1"/>
    <col min="12290" max="12290" width="18.875" style="1" customWidth="1"/>
    <col min="12291" max="12291" width="11.125" style="1" customWidth="1"/>
    <col min="12292" max="12292" width="9.375" style="1" customWidth="1"/>
    <col min="12293" max="12294" width="17.375" style="1" customWidth="1"/>
    <col min="12295" max="12295" width="1.875" style="1" customWidth="1"/>
    <col min="12296" max="12543" width="9.375" style="1"/>
    <col min="12544" max="12545" width="12.375" style="1" customWidth="1"/>
    <col min="12546" max="12546" width="18.875" style="1" customWidth="1"/>
    <col min="12547" max="12547" width="11.125" style="1" customWidth="1"/>
    <col min="12548" max="12548" width="9.375" style="1" customWidth="1"/>
    <col min="12549" max="12550" width="17.375" style="1" customWidth="1"/>
    <col min="12551" max="12551" width="1.875" style="1" customWidth="1"/>
    <col min="12552" max="12799" width="9.375" style="1"/>
    <col min="12800" max="12801" width="12.375" style="1" customWidth="1"/>
    <col min="12802" max="12802" width="18.875" style="1" customWidth="1"/>
    <col min="12803" max="12803" width="11.125" style="1" customWidth="1"/>
    <col min="12804" max="12804" width="9.375" style="1" customWidth="1"/>
    <col min="12805" max="12806" width="17.375" style="1" customWidth="1"/>
    <col min="12807" max="12807" width="1.875" style="1" customWidth="1"/>
    <col min="12808" max="13055" width="9.375" style="1"/>
    <col min="13056" max="13057" width="12.375" style="1" customWidth="1"/>
    <col min="13058" max="13058" width="18.875" style="1" customWidth="1"/>
    <col min="13059" max="13059" width="11.125" style="1" customWidth="1"/>
    <col min="13060" max="13060" width="9.375" style="1" customWidth="1"/>
    <col min="13061" max="13062" width="17.375" style="1" customWidth="1"/>
    <col min="13063" max="13063" width="1.875" style="1" customWidth="1"/>
    <col min="13064" max="13311" width="9.375" style="1"/>
    <col min="13312" max="13313" width="12.375" style="1" customWidth="1"/>
    <col min="13314" max="13314" width="18.875" style="1" customWidth="1"/>
    <col min="13315" max="13315" width="11.125" style="1" customWidth="1"/>
    <col min="13316" max="13316" width="9.375" style="1" customWidth="1"/>
    <col min="13317" max="13318" width="17.375" style="1" customWidth="1"/>
    <col min="13319" max="13319" width="1.875" style="1" customWidth="1"/>
    <col min="13320" max="13567" width="9.375" style="1"/>
    <col min="13568" max="13569" width="12.375" style="1" customWidth="1"/>
    <col min="13570" max="13570" width="18.875" style="1" customWidth="1"/>
    <col min="13571" max="13571" width="11.125" style="1" customWidth="1"/>
    <col min="13572" max="13572" width="9.375" style="1" customWidth="1"/>
    <col min="13573" max="13574" width="17.375" style="1" customWidth="1"/>
    <col min="13575" max="13575" width="1.875" style="1" customWidth="1"/>
    <col min="13576" max="13823" width="9.375" style="1"/>
    <col min="13824" max="13825" width="12.375" style="1" customWidth="1"/>
    <col min="13826" max="13826" width="18.875" style="1" customWidth="1"/>
    <col min="13827" max="13827" width="11.125" style="1" customWidth="1"/>
    <col min="13828" max="13828" width="9.375" style="1" customWidth="1"/>
    <col min="13829" max="13830" width="17.375" style="1" customWidth="1"/>
    <col min="13831" max="13831" width="1.875" style="1" customWidth="1"/>
    <col min="13832" max="14079" width="9.375" style="1"/>
    <col min="14080" max="14081" width="12.375" style="1" customWidth="1"/>
    <col min="14082" max="14082" width="18.875" style="1" customWidth="1"/>
    <col min="14083" max="14083" width="11.125" style="1" customWidth="1"/>
    <col min="14084" max="14084" width="9.375" style="1" customWidth="1"/>
    <col min="14085" max="14086" width="17.375" style="1" customWidth="1"/>
    <col min="14087" max="14087" width="1.875" style="1" customWidth="1"/>
    <col min="14088" max="14335" width="9.375" style="1"/>
    <col min="14336" max="14337" width="12.375" style="1" customWidth="1"/>
    <col min="14338" max="14338" width="18.875" style="1" customWidth="1"/>
    <col min="14339" max="14339" width="11.125" style="1" customWidth="1"/>
    <col min="14340" max="14340" width="9.375" style="1" customWidth="1"/>
    <col min="14341" max="14342" width="17.375" style="1" customWidth="1"/>
    <col min="14343" max="14343" width="1.875" style="1" customWidth="1"/>
    <col min="14344" max="14591" width="9.375" style="1"/>
    <col min="14592" max="14593" width="12.375" style="1" customWidth="1"/>
    <col min="14594" max="14594" width="18.875" style="1" customWidth="1"/>
    <col min="14595" max="14595" width="11.125" style="1" customWidth="1"/>
    <col min="14596" max="14596" width="9.375" style="1" customWidth="1"/>
    <col min="14597" max="14598" width="17.375" style="1" customWidth="1"/>
    <col min="14599" max="14599" width="1.875" style="1" customWidth="1"/>
    <col min="14600" max="14847" width="9.375" style="1"/>
    <col min="14848" max="14849" width="12.375" style="1" customWidth="1"/>
    <col min="14850" max="14850" width="18.875" style="1" customWidth="1"/>
    <col min="14851" max="14851" width="11.125" style="1" customWidth="1"/>
    <col min="14852" max="14852" width="9.375" style="1" customWidth="1"/>
    <col min="14853" max="14854" width="17.375" style="1" customWidth="1"/>
    <col min="14855" max="14855" width="1.875" style="1" customWidth="1"/>
    <col min="14856" max="15103" width="9.375" style="1"/>
    <col min="15104" max="15105" width="12.375" style="1" customWidth="1"/>
    <col min="15106" max="15106" width="18.875" style="1" customWidth="1"/>
    <col min="15107" max="15107" width="11.125" style="1" customWidth="1"/>
    <col min="15108" max="15108" width="9.375" style="1" customWidth="1"/>
    <col min="15109" max="15110" width="17.375" style="1" customWidth="1"/>
    <col min="15111" max="15111" width="1.875" style="1" customWidth="1"/>
    <col min="15112" max="15359" width="9.375" style="1"/>
    <col min="15360" max="15361" width="12.375" style="1" customWidth="1"/>
    <col min="15362" max="15362" width="18.875" style="1" customWidth="1"/>
    <col min="15363" max="15363" width="11.125" style="1" customWidth="1"/>
    <col min="15364" max="15364" width="9.375" style="1" customWidth="1"/>
    <col min="15365" max="15366" width="17.375" style="1" customWidth="1"/>
    <col min="15367" max="15367" width="1.875" style="1" customWidth="1"/>
    <col min="15368" max="15615" width="9.375" style="1"/>
    <col min="15616" max="15617" width="12.375" style="1" customWidth="1"/>
    <col min="15618" max="15618" width="18.875" style="1" customWidth="1"/>
    <col min="15619" max="15619" width="11.125" style="1" customWidth="1"/>
    <col min="15620" max="15620" width="9.375" style="1" customWidth="1"/>
    <col min="15621" max="15622" width="17.375" style="1" customWidth="1"/>
    <col min="15623" max="15623" width="1.875" style="1" customWidth="1"/>
    <col min="15624" max="15871" width="9.375" style="1"/>
    <col min="15872" max="15873" width="12.375" style="1" customWidth="1"/>
    <col min="15874" max="15874" width="18.875" style="1" customWidth="1"/>
    <col min="15875" max="15875" width="11.125" style="1" customWidth="1"/>
    <col min="15876" max="15876" width="9.375" style="1" customWidth="1"/>
    <col min="15877" max="15878" width="17.375" style="1" customWidth="1"/>
    <col min="15879" max="15879" width="1.875" style="1" customWidth="1"/>
    <col min="15880" max="16127" width="9.375" style="1"/>
    <col min="16128" max="16129" width="12.375" style="1" customWidth="1"/>
    <col min="16130" max="16130" width="18.875" style="1" customWidth="1"/>
    <col min="16131" max="16131" width="11.125" style="1" customWidth="1"/>
    <col min="16132" max="16132" width="9.375" style="1" customWidth="1"/>
    <col min="16133" max="16134" width="17.375" style="1" customWidth="1"/>
    <col min="16135" max="16135" width="1.875" style="1" customWidth="1"/>
    <col min="16136" max="16384" width="9.375" style="1"/>
  </cols>
  <sheetData>
    <row r="1" spans="2:9" ht="15" customHeight="1" x14ac:dyDescent="0.2">
      <c r="B1" s="404"/>
      <c r="C1" s="404"/>
      <c r="D1" s="404"/>
      <c r="E1" s="404"/>
      <c r="F1" s="404"/>
      <c r="G1" s="404"/>
    </row>
    <row r="2" spans="2:9" ht="22.5" customHeight="1" x14ac:dyDescent="0.2">
      <c r="B2" s="355" t="str">
        <f>'المركز المالي '!B1</f>
        <v>الشركة التعاونية للاستثمار العقاري</v>
      </c>
      <c r="C2" s="108"/>
      <c r="D2" s="108"/>
      <c r="E2" s="108"/>
      <c r="F2" s="202"/>
      <c r="G2" s="43"/>
      <c r="H2" s="43"/>
      <c r="I2" s="43"/>
    </row>
    <row r="3" spans="2:9" ht="22.5" customHeight="1" x14ac:dyDescent="0.2">
      <c r="B3" s="295" t="str">
        <f>'المركز المالي '!B2</f>
        <v>شركة شخص واحد - شركة ذات مسؤولية محدودة</v>
      </c>
      <c r="C3" s="294"/>
      <c r="D3" s="357"/>
      <c r="E3" s="357"/>
      <c r="F3" s="184"/>
      <c r="G3" s="294"/>
      <c r="H3" s="294"/>
    </row>
    <row r="4" spans="2:9" ht="22.5" customHeight="1" x14ac:dyDescent="0.2">
      <c r="B4" s="43" t="str">
        <f>'9-11'!B4</f>
        <v>ايضاحات حول القوائم المالية للسنة المنتهية 31 ديسمبر 2024م</v>
      </c>
      <c r="C4" s="43"/>
      <c r="D4" s="43"/>
      <c r="E4" s="43"/>
      <c r="H4" s="294"/>
      <c r="I4" s="294"/>
    </row>
    <row r="5" spans="2:9" ht="22.5" customHeight="1" x14ac:dyDescent="0.2">
      <c r="B5" s="18" t="s">
        <v>27</v>
      </c>
      <c r="C5" s="67"/>
      <c r="D5" s="67"/>
      <c r="E5" s="67"/>
      <c r="F5" s="203"/>
      <c r="G5" s="36"/>
      <c r="H5" s="294"/>
      <c r="I5" s="294"/>
    </row>
    <row r="6" spans="2:9" ht="10.5" customHeight="1" x14ac:dyDescent="0.2">
      <c r="C6" s="109"/>
      <c r="D6" s="109"/>
      <c r="E6" s="109"/>
      <c r="F6" s="372"/>
      <c r="G6" s="364"/>
      <c r="H6" s="364"/>
      <c r="I6" s="364"/>
    </row>
    <row r="7" spans="2:9" ht="22.5" customHeight="1" x14ac:dyDescent="0.2">
      <c r="B7" s="298" t="s">
        <v>477</v>
      </c>
      <c r="C7" s="109"/>
      <c r="D7" s="109"/>
      <c r="E7" s="109"/>
      <c r="F7" s="372"/>
      <c r="G7" s="364"/>
      <c r="H7" s="364"/>
      <c r="I7" s="364"/>
    </row>
    <row r="8" spans="2:9" ht="22.5" customHeight="1" x14ac:dyDescent="0.2">
      <c r="B8" s="58" t="s">
        <v>419</v>
      </c>
      <c r="C8" s="109"/>
      <c r="D8" s="40" t="str">
        <f>D17</f>
        <v>31 ديسمبر 2024م</v>
      </c>
      <c r="E8" s="109"/>
      <c r="F8" s="377" t="str">
        <f>F17</f>
        <v>31 ديسمبر 2023م</v>
      </c>
      <c r="G8" s="364"/>
      <c r="H8" s="364"/>
      <c r="I8" s="364"/>
    </row>
    <row r="9" spans="2:9" ht="10.5" customHeight="1" x14ac:dyDescent="0.2">
      <c r="B9" s="365"/>
      <c r="C9" s="109"/>
      <c r="D9" s="376"/>
      <c r="E9" s="109"/>
      <c r="F9" s="372"/>
      <c r="G9" s="364"/>
      <c r="H9" s="364"/>
      <c r="I9" s="364"/>
    </row>
    <row r="10" spans="2:9" ht="31.5" customHeight="1" x14ac:dyDescent="0.2">
      <c r="B10" s="58" t="s">
        <v>1331</v>
      </c>
      <c r="D10" s="101">
        <f>'قائمة الدخل '!E15</f>
        <v>29319203</v>
      </c>
      <c r="E10" s="58"/>
      <c r="F10" s="101">
        <v>23892047</v>
      </c>
      <c r="G10" s="364"/>
      <c r="H10" s="364"/>
      <c r="I10" s="364"/>
    </row>
    <row r="11" spans="2:9" ht="31.5" customHeight="1" x14ac:dyDescent="0.2">
      <c r="B11" s="58" t="s">
        <v>420</v>
      </c>
      <c r="D11" s="101">
        <f>الزكاة!D16+الزكاة!D22-الزكاة!D12</f>
        <v>131009600.60800987</v>
      </c>
      <c r="E11" s="58"/>
      <c r="F11" s="101">
        <v>133317096</v>
      </c>
      <c r="G11" s="364"/>
      <c r="H11" s="364"/>
      <c r="I11" s="364"/>
    </row>
    <row r="12" spans="2:9" ht="31.5" customHeight="1" x14ac:dyDescent="0.2">
      <c r="B12" s="58" t="s">
        <v>421</v>
      </c>
      <c r="D12" s="101">
        <f>الزكاة!D28</f>
        <v>-97045358</v>
      </c>
      <c r="E12" s="58"/>
      <c r="F12" s="101">
        <v>-98118008</v>
      </c>
      <c r="G12" s="364"/>
      <c r="H12" s="364"/>
      <c r="I12" s="364"/>
    </row>
    <row r="13" spans="2:9" ht="31.5" customHeight="1" thickBot="1" x14ac:dyDescent="0.25">
      <c r="B13" s="58" t="s">
        <v>422</v>
      </c>
      <c r="D13" s="103">
        <f>SUM(D10:D12)</f>
        <v>63283445.608009875</v>
      </c>
      <c r="E13" s="58"/>
      <c r="F13" s="103">
        <f>SUM(F10:F12)</f>
        <v>59091135</v>
      </c>
      <c r="G13" s="364"/>
      <c r="H13" s="364"/>
      <c r="I13" s="364"/>
    </row>
    <row r="14" spans="2:9" ht="31.5" customHeight="1" thickTop="1" thickBot="1" x14ac:dyDescent="0.25">
      <c r="B14" s="58" t="s">
        <v>1298</v>
      </c>
      <c r="D14" s="200">
        <f>ROUND(D13*2.5%*365/354,0)</f>
        <v>1631247</v>
      </c>
      <c r="E14" s="158"/>
      <c r="F14" s="200">
        <f>F13*2.5%</f>
        <v>1477278.375</v>
      </c>
      <c r="G14" s="364"/>
      <c r="H14" s="364"/>
      <c r="I14" s="364"/>
    </row>
    <row r="15" spans="2:9" ht="14.25" customHeight="1" thickTop="1" x14ac:dyDescent="0.2">
      <c r="B15" s="365"/>
      <c r="C15" s="109"/>
      <c r="D15" s="109"/>
      <c r="E15" s="109"/>
      <c r="F15" s="372"/>
      <c r="G15" s="364"/>
      <c r="H15" s="364"/>
      <c r="I15" s="364"/>
    </row>
    <row r="16" spans="2:9" s="223" customFormat="1" ht="15.75" customHeight="1" x14ac:dyDescent="0.2">
      <c r="B16" s="63" t="s">
        <v>423</v>
      </c>
      <c r="C16" s="297"/>
      <c r="D16" s="359"/>
      <c r="E16" s="359"/>
      <c r="F16" s="297"/>
      <c r="G16" s="297"/>
    </row>
    <row r="17" spans="2:9" ht="29.25" customHeight="1" x14ac:dyDescent="0.2">
      <c r="D17" s="371" t="s">
        <v>1293</v>
      </c>
      <c r="E17" s="361"/>
      <c r="F17" s="373" t="s">
        <v>1253</v>
      </c>
      <c r="G17" s="294"/>
      <c r="H17" s="294"/>
      <c r="I17" s="294"/>
    </row>
    <row r="18" spans="2:9" ht="33" customHeight="1" x14ac:dyDescent="0.2">
      <c r="B18" s="58" t="s">
        <v>1289</v>
      </c>
      <c r="D18" s="101">
        <v>1477278</v>
      </c>
      <c r="E18" s="361"/>
      <c r="F18" s="101">
        <v>1022088</v>
      </c>
      <c r="G18" s="294"/>
      <c r="H18" s="294"/>
      <c r="I18" s="11"/>
    </row>
    <row r="19" spans="2:9" ht="33" customHeight="1" x14ac:dyDescent="0.2">
      <c r="B19" s="58" t="s">
        <v>1290</v>
      </c>
      <c r="D19" s="101">
        <f>D14</f>
        <v>1631247</v>
      </c>
      <c r="E19" s="58"/>
      <c r="F19" s="101">
        <v>1477278</v>
      </c>
      <c r="G19" s="294"/>
      <c r="H19" s="294"/>
      <c r="I19" s="294"/>
    </row>
    <row r="20" spans="2:9" ht="33" customHeight="1" x14ac:dyDescent="0.2">
      <c r="B20" s="58" t="s">
        <v>469</v>
      </c>
      <c r="D20" s="120">
        <v>-1477278</v>
      </c>
      <c r="E20" s="58"/>
      <c r="F20" s="120">
        <f>-SUMIF(TB!L:L,'المركز المالي '!B24,TB!P:P)</f>
        <v>-1022088</v>
      </c>
      <c r="G20" s="294"/>
      <c r="H20" s="294"/>
      <c r="I20" s="294"/>
    </row>
    <row r="21" spans="2:9" ht="33" customHeight="1" thickBot="1" x14ac:dyDescent="0.25">
      <c r="B21" s="295"/>
      <c r="C21" s="109"/>
      <c r="D21" s="199">
        <f>SUM(D18:D20)</f>
        <v>1631247</v>
      </c>
      <c r="E21" s="11"/>
      <c r="F21" s="199">
        <f>SUM(F18:F20)</f>
        <v>1477278</v>
      </c>
      <c r="G21" s="294"/>
      <c r="H21" s="294"/>
      <c r="I21" s="294"/>
    </row>
    <row r="22" spans="2:9" ht="37.5" customHeight="1" thickTop="1" x14ac:dyDescent="0.2">
      <c r="B22" s="375" t="s">
        <v>424</v>
      </c>
      <c r="F22" s="1"/>
      <c r="H22" s="294"/>
      <c r="I22" s="294"/>
    </row>
    <row r="23" spans="2:9" ht="49.5" customHeight="1" x14ac:dyDescent="0.2">
      <c r="B23" s="409" t="s">
        <v>1307</v>
      </c>
      <c r="C23" s="409"/>
      <c r="D23" s="409"/>
      <c r="E23" s="409"/>
      <c r="F23" s="409"/>
      <c r="G23" s="409"/>
      <c r="H23" s="354"/>
      <c r="I23" s="354"/>
    </row>
    <row r="24" spans="2:9" ht="33.75" customHeight="1" x14ac:dyDescent="0.2">
      <c r="B24" s="112" t="s">
        <v>438</v>
      </c>
      <c r="C24" s="109"/>
      <c r="D24" s="125" t="s">
        <v>1293</v>
      </c>
      <c r="E24" s="177"/>
      <c r="F24" s="125" t="s">
        <v>1253</v>
      </c>
      <c r="G24" s="109"/>
      <c r="I24" s="364"/>
    </row>
    <row r="25" spans="2:9" ht="22.5" customHeight="1" x14ac:dyDescent="0.2">
      <c r="B25" s="56" t="s">
        <v>1310</v>
      </c>
      <c r="C25" s="109"/>
      <c r="D25" s="99">
        <v>499546</v>
      </c>
      <c r="E25" s="177"/>
      <c r="F25" s="99">
        <v>539338</v>
      </c>
      <c r="G25" s="109"/>
      <c r="I25" s="364"/>
    </row>
    <row r="26" spans="2:9" ht="22.5" customHeight="1" x14ac:dyDescent="0.2">
      <c r="B26" s="60" t="s">
        <v>1291</v>
      </c>
      <c r="C26" s="109"/>
      <c r="D26" s="99">
        <v>137574</v>
      </c>
      <c r="E26" s="177"/>
      <c r="F26" s="99">
        <f>SUMIF(TB!L:L,'المركز المالي '!B28,TB!Q:Q)</f>
        <v>73958</v>
      </c>
      <c r="G26" s="109"/>
      <c r="I26" s="364"/>
    </row>
    <row r="27" spans="2:9" ht="22.5" customHeight="1" x14ac:dyDescent="0.2">
      <c r="B27" s="60" t="s">
        <v>1311</v>
      </c>
      <c r="C27" s="109"/>
      <c r="D27" s="74">
        <v>-11222</v>
      </c>
      <c r="E27" s="177"/>
      <c r="F27" s="74">
        <f>-SUMIF(TB!L:L,'المركز المالي '!B28,TB!P:P)</f>
        <v>-113750</v>
      </c>
      <c r="G27" s="109"/>
      <c r="I27" s="354"/>
    </row>
    <row r="28" spans="2:9" ht="22.5" customHeight="1" thickBot="1" x14ac:dyDescent="0.25">
      <c r="B28" s="295"/>
      <c r="C28" s="109"/>
      <c r="D28" s="118">
        <f>SUM(D25:D27)</f>
        <v>625898</v>
      </c>
      <c r="E28" s="177"/>
      <c r="F28" s="118">
        <f>SUM(F25:F27)</f>
        <v>499546</v>
      </c>
      <c r="G28" s="109"/>
      <c r="I28" s="350"/>
    </row>
    <row r="29" spans="2:9" ht="22.5" customHeight="1" thickTop="1" x14ac:dyDescent="0.2">
      <c r="B29" s="365"/>
      <c r="C29" s="109"/>
      <c r="D29" s="135"/>
      <c r="E29" s="177"/>
      <c r="F29" s="135"/>
      <c r="G29" s="109"/>
      <c r="I29" s="364"/>
    </row>
    <row r="30" spans="2:9" ht="63.75" customHeight="1" x14ac:dyDescent="0.2">
      <c r="B30" s="418" t="s">
        <v>1255</v>
      </c>
      <c r="C30" s="418"/>
      <c r="D30" s="418"/>
      <c r="E30" s="418"/>
      <c r="F30" s="418"/>
      <c r="G30" s="374"/>
      <c r="H30" s="374"/>
      <c r="I30" s="364"/>
    </row>
    <row r="31" spans="2:9" ht="15" customHeight="1" x14ac:dyDescent="0.2">
      <c r="B31" s="365"/>
      <c r="C31" s="109"/>
      <c r="D31" s="177"/>
      <c r="E31" s="177"/>
      <c r="F31" s="135"/>
      <c r="G31" s="109"/>
      <c r="H31" s="135"/>
    </row>
    <row r="32" spans="2:9" ht="27.75" customHeight="1" x14ac:dyDescent="0.2">
      <c r="B32" s="410">
        <v>19</v>
      </c>
      <c r="C32" s="410"/>
      <c r="D32" s="410"/>
      <c r="E32" s="410"/>
      <c r="F32" s="410"/>
      <c r="G32" s="410"/>
    </row>
    <row r="33" spans="2:2" ht="30" customHeight="1" x14ac:dyDescent="0.2">
      <c r="B33" s="65"/>
    </row>
  </sheetData>
  <customSheetViews>
    <customSheetView guid="{C4C54333-0C8B-484B-8210-F3D7E510C081}" scale="175" showGridLines="0" topLeftCell="A4">
      <selection activeCell="D11" sqref="D11"/>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4">
    <mergeCell ref="B32:G32"/>
    <mergeCell ref="B1:G1"/>
    <mergeCell ref="B23:G23"/>
    <mergeCell ref="B30:F30"/>
  </mergeCells>
  <printOptions horizontalCentered="1"/>
  <pageMargins left="0.74803149606299213" right="1.06" top="0.62992125984251968" bottom="0" header="0" footer="0"/>
  <pageSetup paperSize="9" scale="85" firstPageNumber="5" orientation="portrait" useFirstPageNumber="1" r:id="rId2"/>
  <headerFooter alignWithMargins="0"/>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15</vt:i4>
      </vt:variant>
      <vt:variant>
        <vt:lpstr>النطاقات المسماة</vt:lpstr>
      </vt:variant>
      <vt:variant>
        <vt:i4>15</vt:i4>
      </vt:variant>
    </vt:vector>
  </HeadingPairs>
  <TitlesOfParts>
    <vt:vector size="30" baseType="lpstr">
      <vt:lpstr>TB</vt:lpstr>
      <vt:lpstr>المركز المالي </vt:lpstr>
      <vt:lpstr>قائمة الدخل </vt:lpstr>
      <vt:lpstr>قائمة التغيرات</vt:lpstr>
      <vt:lpstr>التدفقات النقدية</vt:lpstr>
      <vt:lpstr>5-7</vt:lpstr>
      <vt:lpstr>8</vt:lpstr>
      <vt:lpstr>9-11</vt:lpstr>
      <vt:lpstr>11-12</vt:lpstr>
      <vt:lpstr>13-14-15</vt:lpstr>
      <vt:lpstr>16-17-18</vt:lpstr>
      <vt:lpstr>الزكاة</vt:lpstr>
      <vt:lpstr>ملاحظات</vt:lpstr>
      <vt:lpstr>مطابقة أول المدة</vt:lpstr>
      <vt:lpstr>TB (L4)</vt:lpstr>
      <vt:lpstr>'11-12'!Print_Area</vt:lpstr>
      <vt:lpstr>'13-14-15'!Print_Area</vt:lpstr>
      <vt:lpstr>'16-17-18'!Print_Area</vt:lpstr>
      <vt:lpstr>'5-7'!Print_Area</vt:lpstr>
      <vt:lpstr>'8'!Print_Area</vt:lpstr>
      <vt:lpstr>'9-11'!Print_Area</vt:lpstr>
      <vt:lpstr>'التدفقات النقدية'!Print_Area</vt:lpstr>
      <vt:lpstr>الزكاة!Print_Area</vt:lpstr>
      <vt:lpstr>'المركز المالي '!Print_Area</vt:lpstr>
      <vt:lpstr>'قائمة التغيرات'!Print_Area</vt:lpstr>
      <vt:lpstr>'قائمة الدخل '!Print_Area</vt:lpstr>
      <vt:lpstr>'مطابقة أول المدة'!Print_Area</vt:lpstr>
      <vt:lpstr>'13-14-15'!Print_Titles</vt:lpstr>
      <vt:lpstr>'16-17-18'!Print_Titles</vt:lpstr>
      <vt:lpstr>'9-11'!Print_Titles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SACAD</dc:creator>
  <cp:lastModifiedBy>b.abdalla@sacadfirm-sys.com</cp:lastModifiedBy>
  <cp:lastPrinted>2025-02-16T10:41:42Z</cp:lastPrinted>
  <dcterms:created xsi:type="dcterms:W3CDTF">2021-09-06T06:19:46Z</dcterms:created>
  <dcterms:modified xsi:type="dcterms:W3CDTF">2025-02-16T10:41:43Z</dcterms:modified>
</cp:coreProperties>
</file>