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Admin-pc\التقرير اليومي للفرسان\أبو سريع\ابوسريع2024م\رمز الإمارات 2024م\"/>
    </mc:Choice>
  </mc:AlternateContent>
  <xr:revisionPtr revIDLastSave="0" documentId="13_ncr:1_{A7D2E9F3-5F4E-4569-92C8-FB73B71A122D}" xr6:coauthVersionLast="47" xr6:coauthVersionMax="47" xr10:uidLastSave="{00000000-0000-0000-0000-000000000000}"/>
  <bookViews>
    <workbookView xWindow="-120" yWindow="-120" windowWidth="29040" windowHeight="15840" tabRatio="849" activeTab="11" xr2:uid="{00000000-000D-0000-FFFF-FFFF00000000}"/>
  </bookViews>
  <sheets>
    <sheet name="المركز المالي" sheetId="15" r:id="rId1"/>
    <sheet name="قائمة الدخل" sheetId="16" r:id="rId2"/>
    <sheet name="قائمة التغيرات" sheetId="17" r:id="rId3"/>
    <sheet name="التدفقات النقدية" sheetId="18" r:id="rId4"/>
    <sheet name="6-5" sheetId="19" r:id="rId5"/>
    <sheet name="7" sheetId="38" r:id="rId6"/>
    <sheet name="8" sheetId="31" r:id="rId7"/>
    <sheet name="10-9" sheetId="32" r:id="rId8"/>
    <sheet name="12-11" sheetId="39" r:id="rId9"/>
    <sheet name="13-14" sheetId="24" r:id="rId10"/>
    <sheet name="18-17-16" sheetId="33" r:id="rId11"/>
    <sheet name="19" sheetId="25" r:id="rId12"/>
    <sheet name="ورقة احتساب الزكاة" sheetId="27" r:id="rId13"/>
    <sheet name="الارصدة الافتتاحية" sheetId="36" r:id="rId14"/>
    <sheet name="ملاحظات" sheetId="37" r:id="rId15"/>
    <sheet name="TB 2022" sheetId="35" r:id="rId16"/>
    <sheet name="الموردين" sheetId="40" r:id="rId17"/>
  </sheets>
  <definedNames>
    <definedName name="_xlnm._FilterDatabase" localSheetId="15" hidden="1">'TB 2022'!$A$1:$P$392</definedName>
    <definedName name="_xlnm._FilterDatabase" localSheetId="0" hidden="1">'المركز المالي'!$B$7:$K$38</definedName>
    <definedName name="_xlnm._FilterDatabase" localSheetId="16" hidden="1">الموردين!$A$1:$I$326</definedName>
    <definedName name="AuditorsReport">#REF!</definedName>
    <definedName name="Exhibit_A">#REF!</definedName>
    <definedName name="Exhibit_B">#REF!</definedName>
    <definedName name="Exhibit_c">#REF!</definedName>
    <definedName name="fdf">#REF!</definedName>
    <definedName name="k">#REF!</definedName>
    <definedName name="Notes">#REF!</definedName>
    <definedName name="Part_1">#REF!</definedName>
    <definedName name="_xlnm.Print_Area" localSheetId="7">'10-9'!$A$1:$G$28</definedName>
    <definedName name="_xlnm.Print_Area" localSheetId="8">'12-11'!$A$1:$F$39</definedName>
    <definedName name="_xlnm.Print_Area" localSheetId="9">'13-14'!$A$1:$K$29</definedName>
    <definedName name="_xlnm.Print_Area" localSheetId="10">'18-17-16'!$A$1:$F$36</definedName>
    <definedName name="_xlnm.Print_Area" localSheetId="11">'19'!$A$1:$F$28</definedName>
    <definedName name="_xlnm.Print_Area" localSheetId="4">'6-5'!$A$1:$G$28</definedName>
    <definedName name="_xlnm.Print_Area" localSheetId="5">'7'!$A$1:$K$39</definedName>
    <definedName name="_xlnm.Print_Area" localSheetId="6">'8'!$A$1:$T$26</definedName>
    <definedName name="_xlnm.Print_Area" localSheetId="13">'الارصدة الافتتاحية'!$A$1:$J$41</definedName>
    <definedName name="_xlnm.Print_Area" localSheetId="3">'التدفقات النقدية'!$A$1:$F$44</definedName>
    <definedName name="_xlnm.Print_Area" localSheetId="0">'المركز المالي'!$A$1:$H$42</definedName>
    <definedName name="_xlnm.Print_Area" localSheetId="2">'قائمة التغيرات'!$A$1:$L$26</definedName>
    <definedName name="_xlnm.Print_Area" localSheetId="1">'قائمة الدخل'!$A$1:$H$28</definedName>
    <definedName name="_xlnm.Print_Area" localSheetId="12">'ورقة احتساب الزكاة'!$A$1:$F$37</definedName>
    <definedName name="XDO_?BIRTH_DATE_EXP?">#REF!</definedName>
    <definedName name="XDO_?CF_BDLABEL?">#REF!</definedName>
    <definedName name="XDO_?CF_IQAMALABEL?">#REF!</definedName>
    <definedName name="XDO_?CF_JOINDATELABEL?">#REF!</definedName>
    <definedName name="XDO_?CF_NAMEARABICNATIONALITY?">#REF!</definedName>
    <definedName name="XDO_?CF_NINLABEL?">#REF!</definedName>
    <definedName name="XDO_?CF_OLDNINLABEL?">#REF!</definedName>
    <definedName name="XDO_?CF_SINLABEL?">#REF!</definedName>
    <definedName name="XDO_?CF_STATUS?">#REF!</definedName>
    <definedName name="XDO_?CF_STATUSLABEL?">#REF!</definedName>
    <definedName name="XDO_?CF_WAGELABEL?">#REF!</definedName>
    <definedName name="XDO_?IQAMANUMBER?">#REF!</definedName>
    <definedName name="XDO_?JOIN_DATE_EXP?">#REF!</definedName>
    <definedName name="XDO_?MAIN_HEADING?">#REF!</definedName>
    <definedName name="XDO_?MONTHLYCONTRIBUTORYWAGE?">#REF!</definedName>
    <definedName name="XDO_?NAME?">#REF!</definedName>
    <definedName name="XDO_?NEWNINUMBER?">#REF!</definedName>
    <definedName name="XDO_?OLDNINUMBER?">#REF!</definedName>
    <definedName name="XDO_?PASSPORTNUMBER?">#REF!</definedName>
    <definedName name="XDO_?SOCIALINSURANCENUMBER?">#REF!</definedName>
    <definedName name="XDO_?SUB_HEADING?">#REF!</definedName>
    <definedName name="XDO_?TOTAL_EMPLOYERS?">#REF!</definedName>
    <definedName name="XDO_CF_NAMELABEL?">#REF!</definedName>
    <definedName name="XDO_CF_NATIONALITYLABEL?">#REF!</definedName>
    <definedName name="XDO_CF_PASSPORTLABEL?">#REF!</definedName>
    <definedName name="XDO_GROUP_?G_2?">#REF!</definedName>
    <definedName name="Z_C4C54333_0C8B_484B_8210_F3D7E510C081_.wvu.Cols" localSheetId="1" hidden="1">'قائمة الدخل'!$A:$A</definedName>
    <definedName name="Z_C4C54333_0C8B_484B_8210_F3D7E510C081_.wvu.PrintTitles" localSheetId="11" hidden="1">'19'!$1:$6</definedName>
    <definedName name="Z_C4C54333_0C8B_484B_8210_F3D7E510C081_.wvu.PrintTitles" localSheetId="4" hidden="1">'6-5'!#REF!</definedName>
    <definedName name="أتعابالفروع">#REF!</definedName>
    <definedName name="أجازات">#REF!</definedName>
    <definedName name="الأبراج">#REF!</definedName>
    <definedName name="الإيرادات" localSheetId="9">#REF!</definedName>
    <definedName name="الإيرادات" localSheetId="11">#REF!</definedName>
    <definedName name="الإيرادات" localSheetId="5">#REF!</definedName>
    <definedName name="الإيرادات">#REF!</definedName>
    <definedName name="الدخل">#REF!</definedName>
    <definedName name="السابعة">#REF!</definedName>
    <definedName name="العملالأسبوعي">#REF!</definedName>
    <definedName name="المراجعةالدورية">#REF!</definedName>
    <definedName name="الميزانية">#REF!</definedName>
    <definedName name="النبذة" localSheetId="9">#REF!</definedName>
    <definedName name="النبذة" localSheetId="11">#REF!</definedName>
    <definedName name="النبذة" localSheetId="5">#REF!</definedName>
    <definedName name="النبذة">#REF!</definedName>
    <definedName name="إيضاح3">#REF!</definedName>
    <definedName name="إيضاح7">#REF!</definedName>
    <definedName name="إيضاح8">#REF!</definedName>
    <definedName name="تذكرةطائرة">#REF!</definedName>
    <definedName name="تصفيةموظف">#REF!</definedName>
    <definedName name="تغيرات">#REF!</definedName>
    <definedName name="تقريرأعمال" localSheetId="9">#REF!</definedName>
    <definedName name="تقريرأعمال" localSheetId="11">#REF!</definedName>
    <definedName name="تقريرأعمال" localSheetId="5">#REF!</definedName>
    <definedName name="تقريرأعمال">#REF!</definedName>
    <definedName name="تقريرالمكتب" localSheetId="9">#REF!</definedName>
    <definedName name="تقريرالمكتب" localSheetId="11">#REF!</definedName>
    <definedName name="تقريرالمكتب" localSheetId="5">#REF!</definedName>
    <definedName name="تقريرالمكتب">#REF!</definedName>
    <definedName name="تقريرشهري" localSheetId="9">#REF!</definedName>
    <definedName name="تقريرشهري" localSheetId="11">#REF!</definedName>
    <definedName name="تقريرشهري" localSheetId="5">#REF!</definedName>
    <definedName name="تقريرشهري">#REF!</definedName>
    <definedName name="تكاليف">#REF!</definedName>
    <definedName name="تلفوناتالعملاء" localSheetId="9">#REF!</definedName>
    <definedName name="تلفوناتالعملاء" localSheetId="11">#REF!</definedName>
    <definedName name="تلفوناتالعملاء" localSheetId="5">#REF!</definedName>
    <definedName name="تلفوناتالعملاء">#REF!</definedName>
    <definedName name="تليفونات">#REF!</definedName>
    <definedName name="جدولزمني">#REF!</definedName>
    <definedName name="جردالخزينة">#REF!</definedName>
    <definedName name="جردالمخزون">#REF!</definedName>
    <definedName name="خالد" localSheetId="9">#REF!</definedName>
    <definedName name="خالد" localSheetId="11">#REF!</definedName>
    <definedName name="خالد" localSheetId="5">#REF!</definedName>
    <definedName name="خالد">#REF!</definedName>
    <definedName name="خطابتنقل">#REF!</definedName>
    <definedName name="زياراتأسبوعي">#REF!</definedName>
    <definedName name="زياراتالعملاء">#REF!</definedName>
    <definedName name="سامي">#REF!</definedName>
    <definedName name="سندصرف">#REF!</definedName>
    <definedName name="شى62">#REF!</definedName>
    <definedName name="ص.راتب" localSheetId="9">#REF!</definedName>
    <definedName name="ص.راتب" localSheetId="11">#REF!</definedName>
    <definedName name="ص.راتب" localSheetId="5">#REF!</definedName>
    <definedName name="ص.راتب">#REF!</definedName>
    <definedName name="صرفعمولة">#REF!</definedName>
    <definedName name="عملاءالمكتب" localSheetId="9">#REF!</definedName>
    <definedName name="عملاءالمكتب" localSheetId="11">#REF!</definedName>
    <definedName name="عملاءالمكتب" localSheetId="5">#REF!</definedName>
    <definedName name="عملاءالمكتب">#REF!</definedName>
    <definedName name="ك.الحضور">#REF!</definedName>
    <definedName name="كشفتفريغ">#REF!</definedName>
    <definedName name="كمك">#REF!</definedName>
    <definedName name="م.المراجعةالنهائية">#REF!</definedName>
    <definedName name="م.المكاتب">#REF!</definedName>
    <definedName name="م.بالمستودع">#REF!</definedName>
    <definedName name="مراسلاتالعملاء">#REF!</definedName>
    <definedName name="موقفالعملاء">#REF!</definedName>
    <definedName name="ن.سيارة">#REF!</definedName>
    <definedName name="نبذة">#REF!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31" l="1"/>
  <c r="K13" i="17"/>
  <c r="E15" i="17"/>
  <c r="E21" i="17" s="1"/>
  <c r="N19" i="25"/>
  <c r="N18" i="25"/>
  <c r="N17" i="25"/>
  <c r="N16" i="25"/>
  <c r="N15" i="25"/>
  <c r="N14" i="25"/>
  <c r="N13" i="25"/>
  <c r="N12" i="25"/>
  <c r="N11" i="25"/>
  <c r="N10" i="25"/>
  <c r="N9" i="25"/>
  <c r="N8" i="25"/>
  <c r="N29" i="33"/>
  <c r="N28" i="33"/>
  <c r="N27" i="33"/>
  <c r="N26" i="33"/>
  <c r="N25" i="33"/>
  <c r="N24" i="33"/>
  <c r="N23" i="33"/>
  <c r="N22" i="33"/>
  <c r="N21" i="33"/>
  <c r="N20" i="33"/>
  <c r="Q18" i="31" l="1"/>
  <c r="H11" i="24"/>
  <c r="H30" i="38"/>
  <c r="J30" i="38"/>
  <c r="C26" i="19" l="1"/>
  <c r="C20" i="19" s="1"/>
  <c r="C21" i="19" s="1"/>
  <c r="E11" i="15" s="1"/>
  <c r="C10" i="19" l="1"/>
  <c r="E9" i="15" s="1"/>
  <c r="C46" i="18" s="1"/>
  <c r="J24" i="24" l="1"/>
  <c r="O18" i="31"/>
  <c r="M18" i="31"/>
  <c r="K18" i="31"/>
  <c r="I18" i="31"/>
  <c r="G18" i="31"/>
  <c r="E18" i="31"/>
  <c r="C18" i="31"/>
  <c r="H24" i="24" l="1"/>
  <c r="D24" i="24"/>
  <c r="E13" i="19" l="1"/>
  <c r="B2" i="38"/>
  <c r="B2" i="24"/>
  <c r="J11" i="24" l="1"/>
  <c r="E34" i="39"/>
  <c r="E36" i="18" l="1"/>
  <c r="C35" i="18"/>
  <c r="Q21" i="31"/>
  <c r="O21" i="31"/>
  <c r="M21" i="31"/>
  <c r="K21" i="31"/>
  <c r="I21" i="31"/>
  <c r="G21" i="31"/>
  <c r="E21" i="31"/>
  <c r="S14" i="31"/>
  <c r="K3" i="40"/>
  <c r="L3" i="40"/>
  <c r="K4" i="40"/>
  <c r="L4" i="40"/>
  <c r="K5" i="40"/>
  <c r="L5" i="40"/>
  <c r="K6" i="40"/>
  <c r="L6" i="40"/>
  <c r="K7" i="40"/>
  <c r="L7" i="40"/>
  <c r="K8" i="40"/>
  <c r="L8" i="40"/>
  <c r="K9" i="40"/>
  <c r="L9" i="40"/>
  <c r="K10" i="40"/>
  <c r="L10" i="40"/>
  <c r="K11" i="40"/>
  <c r="L11" i="40"/>
  <c r="K12" i="40"/>
  <c r="L12" i="40"/>
  <c r="K13" i="40"/>
  <c r="L13" i="40"/>
  <c r="K14" i="40"/>
  <c r="L14" i="40"/>
  <c r="K15" i="40"/>
  <c r="L15" i="40"/>
  <c r="K16" i="40"/>
  <c r="L16" i="40"/>
  <c r="K17" i="40"/>
  <c r="L17" i="40"/>
  <c r="K18" i="40"/>
  <c r="L18" i="40"/>
  <c r="K19" i="40"/>
  <c r="L19" i="40"/>
  <c r="K20" i="40"/>
  <c r="L20" i="40"/>
  <c r="K21" i="40"/>
  <c r="L21" i="40"/>
  <c r="K22" i="40"/>
  <c r="L22" i="40"/>
  <c r="K23" i="40"/>
  <c r="L23" i="40"/>
  <c r="K24" i="40"/>
  <c r="L24" i="40"/>
  <c r="K25" i="40"/>
  <c r="L25" i="40"/>
  <c r="K26" i="40"/>
  <c r="L26" i="40"/>
  <c r="K27" i="40"/>
  <c r="L27" i="40"/>
  <c r="K28" i="40"/>
  <c r="L28" i="40"/>
  <c r="K29" i="40"/>
  <c r="L29" i="40"/>
  <c r="K30" i="40"/>
  <c r="L30" i="40"/>
  <c r="K31" i="40"/>
  <c r="L31" i="40"/>
  <c r="K32" i="40"/>
  <c r="L32" i="40"/>
  <c r="K33" i="40"/>
  <c r="L33" i="40"/>
  <c r="K34" i="40"/>
  <c r="L34" i="40"/>
  <c r="K35" i="40"/>
  <c r="L35" i="40"/>
  <c r="K36" i="40"/>
  <c r="L36" i="40"/>
  <c r="K37" i="40"/>
  <c r="L37" i="40"/>
  <c r="K38" i="40"/>
  <c r="L38" i="40"/>
  <c r="K39" i="40"/>
  <c r="L39" i="40"/>
  <c r="K40" i="40"/>
  <c r="L40" i="40"/>
  <c r="K41" i="40"/>
  <c r="L41" i="40"/>
  <c r="K42" i="40"/>
  <c r="L42" i="40"/>
  <c r="K43" i="40"/>
  <c r="L43" i="40"/>
  <c r="K44" i="40"/>
  <c r="L44" i="40"/>
  <c r="K45" i="40"/>
  <c r="L45" i="40"/>
  <c r="K46" i="40"/>
  <c r="L46" i="40"/>
  <c r="K47" i="40"/>
  <c r="L47" i="40"/>
  <c r="K48" i="40"/>
  <c r="L48" i="40"/>
  <c r="K49" i="40"/>
  <c r="L49" i="40"/>
  <c r="K50" i="40"/>
  <c r="L50" i="40"/>
  <c r="K51" i="40"/>
  <c r="L51" i="40"/>
  <c r="K52" i="40"/>
  <c r="L52" i="40"/>
  <c r="K53" i="40"/>
  <c r="L53" i="40"/>
  <c r="K54" i="40"/>
  <c r="L54" i="40"/>
  <c r="K55" i="40"/>
  <c r="L55" i="40"/>
  <c r="K56" i="40"/>
  <c r="L56" i="40"/>
  <c r="K57" i="40"/>
  <c r="L57" i="40"/>
  <c r="K58" i="40"/>
  <c r="L58" i="40"/>
  <c r="K59" i="40"/>
  <c r="L59" i="40"/>
  <c r="K60" i="40"/>
  <c r="L60" i="40"/>
  <c r="K61" i="40"/>
  <c r="L61" i="40"/>
  <c r="K62" i="40"/>
  <c r="L62" i="40"/>
  <c r="K63" i="40"/>
  <c r="L63" i="40"/>
  <c r="K64" i="40"/>
  <c r="L64" i="40"/>
  <c r="K65" i="40"/>
  <c r="L65" i="40"/>
  <c r="K66" i="40"/>
  <c r="L66" i="40"/>
  <c r="K67" i="40"/>
  <c r="L67" i="40"/>
  <c r="K68" i="40"/>
  <c r="L68" i="40"/>
  <c r="K69" i="40"/>
  <c r="L69" i="40"/>
  <c r="K70" i="40"/>
  <c r="L70" i="40"/>
  <c r="K71" i="40"/>
  <c r="L71" i="40"/>
  <c r="K72" i="40"/>
  <c r="L72" i="40"/>
  <c r="K73" i="40"/>
  <c r="L73" i="40"/>
  <c r="K74" i="40"/>
  <c r="L74" i="40"/>
  <c r="K75" i="40"/>
  <c r="L75" i="40"/>
  <c r="K76" i="40"/>
  <c r="L76" i="40"/>
  <c r="K77" i="40"/>
  <c r="L77" i="40"/>
  <c r="K78" i="40"/>
  <c r="L78" i="40"/>
  <c r="K79" i="40"/>
  <c r="L79" i="40"/>
  <c r="K80" i="40"/>
  <c r="L80" i="40"/>
  <c r="K81" i="40"/>
  <c r="L81" i="40"/>
  <c r="K82" i="40"/>
  <c r="L82" i="40"/>
  <c r="K83" i="40"/>
  <c r="L83" i="40"/>
  <c r="K84" i="40"/>
  <c r="L84" i="40"/>
  <c r="K85" i="40"/>
  <c r="L85" i="40"/>
  <c r="K86" i="40"/>
  <c r="L86" i="40"/>
  <c r="K87" i="40"/>
  <c r="L87" i="40"/>
  <c r="K88" i="40"/>
  <c r="L88" i="40"/>
  <c r="K89" i="40"/>
  <c r="L89" i="40"/>
  <c r="K90" i="40"/>
  <c r="L90" i="40"/>
  <c r="K91" i="40"/>
  <c r="L91" i="40"/>
  <c r="K92" i="40"/>
  <c r="L92" i="40"/>
  <c r="K93" i="40"/>
  <c r="L93" i="40"/>
  <c r="K94" i="40"/>
  <c r="L94" i="40"/>
  <c r="K95" i="40"/>
  <c r="L95" i="40"/>
  <c r="K96" i="40"/>
  <c r="L96" i="40"/>
  <c r="K97" i="40"/>
  <c r="L97" i="40"/>
  <c r="K98" i="40"/>
  <c r="L98" i="40"/>
  <c r="K99" i="40"/>
  <c r="L99" i="40"/>
  <c r="K100" i="40"/>
  <c r="L100" i="40"/>
  <c r="K101" i="40"/>
  <c r="L101" i="40"/>
  <c r="K102" i="40"/>
  <c r="L102" i="40"/>
  <c r="K103" i="40"/>
  <c r="L103" i="40"/>
  <c r="K104" i="40"/>
  <c r="L104" i="40"/>
  <c r="K105" i="40"/>
  <c r="L105" i="40"/>
  <c r="K106" i="40"/>
  <c r="L106" i="40"/>
  <c r="K107" i="40"/>
  <c r="L107" i="40"/>
  <c r="K108" i="40"/>
  <c r="L108" i="40"/>
  <c r="K109" i="40"/>
  <c r="L109" i="40"/>
  <c r="K110" i="40"/>
  <c r="L110" i="40"/>
  <c r="K111" i="40"/>
  <c r="L111" i="40"/>
  <c r="K112" i="40"/>
  <c r="L112" i="40"/>
  <c r="K113" i="40"/>
  <c r="L113" i="40"/>
  <c r="K114" i="40"/>
  <c r="L114" i="40"/>
  <c r="K115" i="40"/>
  <c r="L115" i="40"/>
  <c r="K116" i="40"/>
  <c r="L116" i="40"/>
  <c r="K117" i="40"/>
  <c r="L117" i="40"/>
  <c r="K118" i="40"/>
  <c r="L118" i="40"/>
  <c r="K119" i="40"/>
  <c r="L119" i="40"/>
  <c r="K120" i="40"/>
  <c r="L120" i="40"/>
  <c r="K121" i="40"/>
  <c r="L121" i="40"/>
  <c r="K122" i="40"/>
  <c r="L122" i="40"/>
  <c r="K123" i="40"/>
  <c r="L123" i="40"/>
  <c r="K124" i="40"/>
  <c r="L124" i="40"/>
  <c r="K125" i="40"/>
  <c r="L125" i="40"/>
  <c r="K126" i="40"/>
  <c r="L126" i="40"/>
  <c r="K127" i="40"/>
  <c r="L127" i="40"/>
  <c r="K128" i="40"/>
  <c r="L128" i="40"/>
  <c r="K129" i="40"/>
  <c r="L129" i="40"/>
  <c r="K130" i="40"/>
  <c r="L130" i="40"/>
  <c r="K131" i="40"/>
  <c r="L131" i="40"/>
  <c r="K132" i="40"/>
  <c r="L132" i="40"/>
  <c r="K133" i="40"/>
  <c r="L133" i="40"/>
  <c r="K134" i="40"/>
  <c r="L134" i="40"/>
  <c r="K135" i="40"/>
  <c r="L135" i="40"/>
  <c r="K136" i="40"/>
  <c r="L136" i="40"/>
  <c r="K137" i="40"/>
  <c r="L137" i="40"/>
  <c r="K138" i="40"/>
  <c r="L138" i="40"/>
  <c r="K139" i="40"/>
  <c r="L139" i="40"/>
  <c r="K140" i="40"/>
  <c r="L140" i="40"/>
  <c r="K141" i="40"/>
  <c r="L141" i="40"/>
  <c r="K142" i="40"/>
  <c r="L142" i="40"/>
  <c r="K143" i="40"/>
  <c r="L143" i="40"/>
  <c r="K144" i="40"/>
  <c r="L144" i="40"/>
  <c r="K145" i="40"/>
  <c r="L145" i="40"/>
  <c r="K146" i="40"/>
  <c r="L146" i="40"/>
  <c r="K147" i="40"/>
  <c r="L147" i="40"/>
  <c r="K148" i="40"/>
  <c r="L148" i="40"/>
  <c r="K149" i="40"/>
  <c r="L149" i="40"/>
  <c r="K150" i="40"/>
  <c r="L150" i="40"/>
  <c r="K151" i="40"/>
  <c r="L151" i="40"/>
  <c r="K152" i="40"/>
  <c r="L152" i="40"/>
  <c r="K153" i="40"/>
  <c r="L153" i="40"/>
  <c r="K154" i="40"/>
  <c r="L154" i="40"/>
  <c r="K155" i="40"/>
  <c r="L155" i="40"/>
  <c r="K156" i="40"/>
  <c r="L156" i="40"/>
  <c r="K157" i="40"/>
  <c r="L157" i="40"/>
  <c r="K158" i="40"/>
  <c r="L158" i="40"/>
  <c r="K159" i="40"/>
  <c r="L159" i="40"/>
  <c r="K160" i="40"/>
  <c r="L160" i="40"/>
  <c r="K161" i="40"/>
  <c r="L161" i="40"/>
  <c r="K162" i="40"/>
  <c r="L162" i="40"/>
  <c r="K163" i="40"/>
  <c r="L163" i="40"/>
  <c r="K164" i="40"/>
  <c r="L164" i="40"/>
  <c r="K165" i="40"/>
  <c r="L165" i="40"/>
  <c r="K166" i="40"/>
  <c r="L166" i="40"/>
  <c r="K167" i="40"/>
  <c r="L167" i="40"/>
  <c r="K168" i="40"/>
  <c r="L168" i="40"/>
  <c r="K169" i="40"/>
  <c r="L169" i="40"/>
  <c r="K170" i="40"/>
  <c r="L170" i="40"/>
  <c r="K171" i="40"/>
  <c r="L171" i="40"/>
  <c r="K172" i="40"/>
  <c r="L172" i="40"/>
  <c r="K173" i="40"/>
  <c r="L173" i="40"/>
  <c r="K174" i="40"/>
  <c r="L174" i="40"/>
  <c r="K175" i="40"/>
  <c r="L175" i="40"/>
  <c r="K176" i="40"/>
  <c r="L176" i="40"/>
  <c r="K177" i="40"/>
  <c r="L177" i="40"/>
  <c r="K178" i="40"/>
  <c r="L178" i="40"/>
  <c r="K179" i="40"/>
  <c r="L179" i="40"/>
  <c r="K180" i="40"/>
  <c r="L180" i="40"/>
  <c r="K181" i="40"/>
  <c r="L181" i="40"/>
  <c r="K182" i="40"/>
  <c r="L182" i="40"/>
  <c r="K183" i="40"/>
  <c r="L183" i="40"/>
  <c r="K184" i="40"/>
  <c r="L184" i="40"/>
  <c r="K185" i="40"/>
  <c r="L185" i="40"/>
  <c r="K186" i="40"/>
  <c r="L186" i="40"/>
  <c r="K187" i="40"/>
  <c r="L187" i="40"/>
  <c r="K188" i="40"/>
  <c r="L188" i="40"/>
  <c r="K189" i="40"/>
  <c r="L189" i="40"/>
  <c r="K190" i="40"/>
  <c r="L190" i="40"/>
  <c r="K191" i="40"/>
  <c r="L191" i="40"/>
  <c r="K192" i="40"/>
  <c r="L192" i="40"/>
  <c r="K193" i="40"/>
  <c r="L193" i="40"/>
  <c r="K194" i="40"/>
  <c r="L194" i="40"/>
  <c r="K195" i="40"/>
  <c r="L195" i="40"/>
  <c r="K196" i="40"/>
  <c r="L196" i="40"/>
  <c r="K197" i="40"/>
  <c r="L197" i="40"/>
  <c r="K198" i="40"/>
  <c r="L198" i="40"/>
  <c r="K199" i="40"/>
  <c r="L199" i="40"/>
  <c r="K200" i="40"/>
  <c r="L200" i="40"/>
  <c r="K201" i="40"/>
  <c r="L201" i="40"/>
  <c r="K202" i="40"/>
  <c r="L202" i="40"/>
  <c r="K203" i="40"/>
  <c r="L203" i="40"/>
  <c r="K204" i="40"/>
  <c r="L204" i="40"/>
  <c r="K205" i="40"/>
  <c r="L205" i="40"/>
  <c r="K206" i="40"/>
  <c r="L206" i="40"/>
  <c r="K207" i="40"/>
  <c r="L207" i="40"/>
  <c r="K208" i="40"/>
  <c r="L208" i="40"/>
  <c r="K209" i="40"/>
  <c r="L209" i="40"/>
  <c r="K210" i="40"/>
  <c r="L210" i="40"/>
  <c r="K211" i="40"/>
  <c r="L211" i="40"/>
  <c r="K212" i="40"/>
  <c r="L212" i="40"/>
  <c r="K213" i="40"/>
  <c r="L213" i="40"/>
  <c r="K214" i="40"/>
  <c r="L214" i="40"/>
  <c r="K215" i="40"/>
  <c r="L215" i="40"/>
  <c r="K216" i="40"/>
  <c r="L216" i="40"/>
  <c r="K217" i="40"/>
  <c r="L217" i="40"/>
  <c r="K218" i="40"/>
  <c r="L218" i="40"/>
  <c r="K219" i="40"/>
  <c r="L219" i="40"/>
  <c r="K220" i="40"/>
  <c r="L220" i="40"/>
  <c r="K221" i="40"/>
  <c r="L221" i="40"/>
  <c r="K222" i="40"/>
  <c r="L222" i="40"/>
  <c r="K223" i="40"/>
  <c r="L223" i="40"/>
  <c r="K224" i="40"/>
  <c r="L224" i="40"/>
  <c r="K225" i="40"/>
  <c r="L225" i="40"/>
  <c r="K226" i="40"/>
  <c r="L226" i="40"/>
  <c r="K227" i="40"/>
  <c r="L227" i="40"/>
  <c r="K228" i="40"/>
  <c r="L228" i="40"/>
  <c r="K229" i="40"/>
  <c r="L229" i="40"/>
  <c r="K230" i="40"/>
  <c r="L230" i="40"/>
  <c r="K231" i="40"/>
  <c r="L231" i="40"/>
  <c r="K232" i="40"/>
  <c r="L232" i="40"/>
  <c r="K233" i="40"/>
  <c r="L233" i="40"/>
  <c r="K234" i="40"/>
  <c r="L234" i="40"/>
  <c r="K235" i="40"/>
  <c r="L235" i="40"/>
  <c r="K236" i="40"/>
  <c r="L236" i="40"/>
  <c r="K237" i="40"/>
  <c r="L237" i="40"/>
  <c r="K238" i="40"/>
  <c r="L238" i="40"/>
  <c r="K239" i="40"/>
  <c r="L239" i="40"/>
  <c r="K240" i="40"/>
  <c r="L240" i="40"/>
  <c r="K241" i="40"/>
  <c r="L241" i="40"/>
  <c r="K242" i="40"/>
  <c r="L242" i="40"/>
  <c r="K243" i="40"/>
  <c r="L243" i="40"/>
  <c r="K244" i="40"/>
  <c r="L244" i="40"/>
  <c r="K245" i="40"/>
  <c r="L245" i="40"/>
  <c r="K246" i="40"/>
  <c r="L246" i="40"/>
  <c r="K247" i="40"/>
  <c r="L247" i="40"/>
  <c r="K248" i="40"/>
  <c r="L248" i="40"/>
  <c r="K249" i="40"/>
  <c r="L249" i="40"/>
  <c r="K250" i="40"/>
  <c r="L250" i="40"/>
  <c r="K251" i="40"/>
  <c r="L251" i="40"/>
  <c r="K252" i="40"/>
  <c r="L252" i="40"/>
  <c r="K253" i="40"/>
  <c r="L253" i="40"/>
  <c r="K254" i="40"/>
  <c r="L254" i="40"/>
  <c r="K255" i="40"/>
  <c r="L255" i="40"/>
  <c r="K256" i="40"/>
  <c r="L256" i="40"/>
  <c r="K257" i="40"/>
  <c r="L257" i="40"/>
  <c r="K258" i="40"/>
  <c r="L258" i="40"/>
  <c r="K259" i="40"/>
  <c r="L259" i="40"/>
  <c r="K260" i="40"/>
  <c r="L260" i="40"/>
  <c r="K261" i="40"/>
  <c r="L261" i="40"/>
  <c r="K262" i="40"/>
  <c r="L262" i="40"/>
  <c r="K263" i="40"/>
  <c r="L263" i="40"/>
  <c r="K264" i="40"/>
  <c r="L264" i="40"/>
  <c r="K265" i="40"/>
  <c r="L265" i="40"/>
  <c r="K266" i="40"/>
  <c r="L266" i="40"/>
  <c r="K267" i="40"/>
  <c r="L267" i="40"/>
  <c r="K268" i="40"/>
  <c r="L268" i="40"/>
  <c r="K269" i="40"/>
  <c r="L269" i="40"/>
  <c r="K270" i="40"/>
  <c r="L270" i="40"/>
  <c r="K271" i="40"/>
  <c r="L271" i="40"/>
  <c r="K272" i="40"/>
  <c r="L272" i="40"/>
  <c r="K273" i="40"/>
  <c r="L273" i="40"/>
  <c r="K274" i="40"/>
  <c r="L274" i="40"/>
  <c r="K275" i="40"/>
  <c r="L275" i="40"/>
  <c r="K276" i="40"/>
  <c r="L276" i="40"/>
  <c r="K277" i="40"/>
  <c r="L277" i="40"/>
  <c r="K278" i="40"/>
  <c r="L278" i="40"/>
  <c r="K279" i="40"/>
  <c r="L279" i="40"/>
  <c r="K280" i="40"/>
  <c r="L280" i="40"/>
  <c r="K281" i="40"/>
  <c r="L281" i="40"/>
  <c r="K282" i="40"/>
  <c r="L282" i="40"/>
  <c r="K283" i="40"/>
  <c r="L283" i="40"/>
  <c r="K284" i="40"/>
  <c r="L284" i="40"/>
  <c r="K285" i="40"/>
  <c r="L285" i="40"/>
  <c r="K286" i="40"/>
  <c r="L286" i="40"/>
  <c r="K287" i="40"/>
  <c r="L287" i="40"/>
  <c r="K288" i="40"/>
  <c r="L288" i="40"/>
  <c r="K289" i="40"/>
  <c r="L289" i="40"/>
  <c r="K290" i="40"/>
  <c r="L290" i="40"/>
  <c r="K291" i="40"/>
  <c r="L291" i="40"/>
  <c r="K292" i="40"/>
  <c r="L292" i="40"/>
  <c r="K293" i="40"/>
  <c r="L293" i="40"/>
  <c r="K294" i="40"/>
  <c r="L294" i="40"/>
  <c r="K295" i="40"/>
  <c r="L295" i="40"/>
  <c r="K296" i="40"/>
  <c r="L296" i="40"/>
  <c r="K297" i="40"/>
  <c r="L297" i="40"/>
  <c r="K298" i="40"/>
  <c r="L298" i="40"/>
  <c r="K299" i="40"/>
  <c r="L299" i="40"/>
  <c r="K300" i="40"/>
  <c r="L300" i="40"/>
  <c r="K301" i="40"/>
  <c r="L301" i="40"/>
  <c r="K302" i="40"/>
  <c r="L302" i="40"/>
  <c r="K303" i="40"/>
  <c r="L303" i="40"/>
  <c r="K304" i="40"/>
  <c r="L304" i="40"/>
  <c r="K305" i="40"/>
  <c r="L305" i="40"/>
  <c r="K306" i="40"/>
  <c r="L306" i="40"/>
  <c r="K307" i="40"/>
  <c r="L307" i="40"/>
  <c r="K308" i="40"/>
  <c r="L308" i="40"/>
  <c r="K309" i="40"/>
  <c r="L309" i="40"/>
  <c r="K310" i="40"/>
  <c r="L310" i="40"/>
  <c r="K311" i="40"/>
  <c r="L311" i="40"/>
  <c r="K312" i="40"/>
  <c r="L312" i="40"/>
  <c r="K313" i="40"/>
  <c r="L313" i="40"/>
  <c r="K314" i="40"/>
  <c r="L314" i="40"/>
  <c r="K315" i="40"/>
  <c r="L315" i="40"/>
  <c r="K316" i="40"/>
  <c r="L316" i="40"/>
  <c r="K317" i="40"/>
  <c r="L317" i="40"/>
  <c r="K318" i="40"/>
  <c r="L318" i="40"/>
  <c r="K319" i="40"/>
  <c r="L319" i="40"/>
  <c r="K320" i="40"/>
  <c r="L320" i="40"/>
  <c r="K321" i="40"/>
  <c r="L321" i="40"/>
  <c r="K322" i="40"/>
  <c r="L322" i="40"/>
  <c r="K323" i="40"/>
  <c r="L323" i="40"/>
  <c r="K324" i="40"/>
  <c r="L324" i="40"/>
  <c r="C24" i="36"/>
  <c r="L2" i="40"/>
  <c r="K2" i="40"/>
  <c r="K13" i="19" l="1"/>
  <c r="K14" i="19" s="1"/>
  <c r="I23" i="15"/>
  <c r="B14" i="37"/>
  <c r="B13" i="37"/>
  <c r="E20" i="39"/>
  <c r="E12" i="39" s="1"/>
  <c r="G12" i="15"/>
  <c r="J35" i="38"/>
  <c r="B10" i="37"/>
  <c r="B9" i="37"/>
  <c r="B8" i="37"/>
  <c r="N16" i="16" l="1"/>
  <c r="E19" i="25" l="1"/>
  <c r="E30" i="33"/>
  <c r="C14" i="36"/>
  <c r="G14" i="36" s="1"/>
  <c r="C13" i="36"/>
  <c r="G13" i="36" s="1"/>
  <c r="C8" i="37"/>
  <c r="D8" i="37"/>
  <c r="C23" i="36"/>
  <c r="G23" i="36" s="1"/>
  <c r="C26" i="36"/>
  <c r="H10" i="24"/>
  <c r="C29" i="36"/>
  <c r="C9" i="37"/>
  <c r="D9" i="37"/>
  <c r="C35" i="36"/>
  <c r="C37" i="36"/>
  <c r="C36" i="36"/>
  <c r="E16" i="31" l="1"/>
  <c r="C20" i="39"/>
  <c r="C11" i="39" s="1"/>
  <c r="C12" i="36"/>
  <c r="C14" i="37"/>
  <c r="C13" i="37"/>
  <c r="C10" i="37"/>
  <c r="C17" i="36"/>
  <c r="C18" i="36"/>
  <c r="C10" i="36"/>
  <c r="C11" i="36"/>
  <c r="G11" i="36" s="1"/>
  <c r="C30" i="36"/>
  <c r="G24" i="36"/>
  <c r="C25" i="36"/>
  <c r="F13" i="32"/>
  <c r="F9" i="32"/>
  <c r="E26" i="36"/>
  <c r="G26" i="36" s="1"/>
  <c r="I393" i="35"/>
  <c r="H393" i="35"/>
  <c r="G393" i="35"/>
  <c r="F393" i="35"/>
  <c r="E393" i="35"/>
  <c r="D393" i="35"/>
  <c r="P391" i="35"/>
  <c r="O391" i="35"/>
  <c r="N391" i="35" s="1"/>
  <c r="P390" i="35"/>
  <c r="O390" i="35"/>
  <c r="N390" i="35" s="1"/>
  <c r="P389" i="35"/>
  <c r="O389" i="35"/>
  <c r="N389" i="35" s="1"/>
  <c r="P388" i="35"/>
  <c r="O388" i="35"/>
  <c r="N388" i="35" s="1"/>
  <c r="P387" i="35"/>
  <c r="O387" i="35"/>
  <c r="N387" i="35" s="1"/>
  <c r="P386" i="35"/>
  <c r="O386" i="35"/>
  <c r="N386" i="35" s="1"/>
  <c r="P385" i="35"/>
  <c r="O385" i="35"/>
  <c r="N385" i="35" s="1"/>
  <c r="P384" i="35"/>
  <c r="O384" i="35"/>
  <c r="N384" i="35" s="1"/>
  <c r="P383" i="35"/>
  <c r="O383" i="35"/>
  <c r="N383" i="35" s="1"/>
  <c r="P382" i="35"/>
  <c r="O382" i="35"/>
  <c r="N382" i="35" s="1"/>
  <c r="P381" i="35"/>
  <c r="O381" i="35"/>
  <c r="N381" i="35" s="1"/>
  <c r="P380" i="35"/>
  <c r="O380" i="35"/>
  <c r="N380" i="35" s="1"/>
  <c r="P379" i="35"/>
  <c r="O379" i="35"/>
  <c r="N379" i="35" s="1"/>
  <c r="P378" i="35"/>
  <c r="O378" i="35"/>
  <c r="N378" i="35" s="1"/>
  <c r="P377" i="35"/>
  <c r="O377" i="35"/>
  <c r="N377" i="35" s="1"/>
  <c r="P376" i="35"/>
  <c r="O376" i="35"/>
  <c r="N376" i="35" s="1"/>
  <c r="P375" i="35"/>
  <c r="O375" i="35"/>
  <c r="N375" i="35" s="1"/>
  <c r="P374" i="35"/>
  <c r="O374" i="35"/>
  <c r="N374" i="35" s="1"/>
  <c r="P373" i="35"/>
  <c r="O373" i="35"/>
  <c r="N373" i="35" s="1"/>
  <c r="P372" i="35"/>
  <c r="O372" i="35"/>
  <c r="N372" i="35" s="1"/>
  <c r="P371" i="35"/>
  <c r="O371" i="35"/>
  <c r="N371" i="35" s="1"/>
  <c r="P370" i="35"/>
  <c r="O370" i="35"/>
  <c r="N370" i="35" s="1"/>
  <c r="P369" i="35"/>
  <c r="O369" i="35"/>
  <c r="N369" i="35" s="1"/>
  <c r="P368" i="35"/>
  <c r="O368" i="35"/>
  <c r="N368" i="35" s="1"/>
  <c r="P367" i="35"/>
  <c r="O367" i="35"/>
  <c r="N367" i="35" s="1"/>
  <c r="P366" i="35"/>
  <c r="O366" i="35"/>
  <c r="N366" i="35" s="1"/>
  <c r="P365" i="35"/>
  <c r="O365" i="35"/>
  <c r="N365" i="35" s="1"/>
  <c r="P364" i="35"/>
  <c r="O364" i="35"/>
  <c r="N364" i="35" s="1"/>
  <c r="P363" i="35"/>
  <c r="O363" i="35"/>
  <c r="N363" i="35" s="1"/>
  <c r="P362" i="35"/>
  <c r="O362" i="35"/>
  <c r="N362" i="35" s="1"/>
  <c r="P361" i="35"/>
  <c r="O361" i="35"/>
  <c r="N361" i="35" s="1"/>
  <c r="P360" i="35"/>
  <c r="O360" i="35"/>
  <c r="N360" i="35" s="1"/>
  <c r="P359" i="35"/>
  <c r="O359" i="35"/>
  <c r="N359" i="35" s="1"/>
  <c r="P358" i="35"/>
  <c r="O358" i="35"/>
  <c r="N358" i="35" s="1"/>
  <c r="P357" i="35"/>
  <c r="O357" i="35"/>
  <c r="N357" i="35" s="1"/>
  <c r="P356" i="35"/>
  <c r="O356" i="35"/>
  <c r="N356" i="35" s="1"/>
  <c r="P355" i="35"/>
  <c r="O355" i="35"/>
  <c r="N355" i="35" s="1"/>
  <c r="P354" i="35"/>
  <c r="O354" i="35"/>
  <c r="N354" i="35" s="1"/>
  <c r="P353" i="35"/>
  <c r="O353" i="35"/>
  <c r="N353" i="35" s="1"/>
  <c r="P352" i="35"/>
  <c r="O352" i="35"/>
  <c r="N352" i="35" s="1"/>
  <c r="P351" i="35"/>
  <c r="O351" i="35"/>
  <c r="N351" i="35" s="1"/>
  <c r="P350" i="35"/>
  <c r="O350" i="35"/>
  <c r="N350" i="35" s="1"/>
  <c r="P349" i="35"/>
  <c r="O349" i="35"/>
  <c r="N349" i="35" s="1"/>
  <c r="P348" i="35"/>
  <c r="O348" i="35"/>
  <c r="N348" i="35" s="1"/>
  <c r="P347" i="35"/>
  <c r="O347" i="35"/>
  <c r="N347" i="35" s="1"/>
  <c r="P346" i="35"/>
  <c r="O346" i="35"/>
  <c r="N346" i="35" s="1"/>
  <c r="P345" i="35"/>
  <c r="O345" i="35"/>
  <c r="N345" i="35" s="1"/>
  <c r="P344" i="35"/>
  <c r="O344" i="35"/>
  <c r="N344" i="35" s="1"/>
  <c r="P343" i="35"/>
  <c r="O343" i="35"/>
  <c r="N343" i="35" s="1"/>
  <c r="P342" i="35"/>
  <c r="O342" i="35"/>
  <c r="N342" i="35" s="1"/>
  <c r="P341" i="35"/>
  <c r="O341" i="35"/>
  <c r="N341" i="35" s="1"/>
  <c r="P340" i="35"/>
  <c r="O340" i="35"/>
  <c r="N340" i="35" s="1"/>
  <c r="P339" i="35"/>
  <c r="O339" i="35"/>
  <c r="N339" i="35" s="1"/>
  <c r="P338" i="35"/>
  <c r="O338" i="35"/>
  <c r="N338" i="35" s="1"/>
  <c r="P337" i="35"/>
  <c r="O337" i="35"/>
  <c r="N337" i="35" s="1"/>
  <c r="P336" i="35"/>
  <c r="O336" i="35"/>
  <c r="N336" i="35" s="1"/>
  <c r="P335" i="35"/>
  <c r="O335" i="35"/>
  <c r="N335" i="35" s="1"/>
  <c r="P334" i="35"/>
  <c r="O334" i="35"/>
  <c r="N334" i="35" s="1"/>
  <c r="P333" i="35"/>
  <c r="O333" i="35"/>
  <c r="N333" i="35" s="1"/>
  <c r="P332" i="35"/>
  <c r="O332" i="35"/>
  <c r="N332" i="35" s="1"/>
  <c r="P331" i="35"/>
  <c r="O331" i="35"/>
  <c r="N331" i="35" s="1"/>
  <c r="P330" i="35"/>
  <c r="O330" i="35"/>
  <c r="N330" i="35" s="1"/>
  <c r="P329" i="35"/>
  <c r="O329" i="35"/>
  <c r="N329" i="35" s="1"/>
  <c r="P328" i="35"/>
  <c r="O328" i="35"/>
  <c r="N328" i="35" s="1"/>
  <c r="P327" i="35"/>
  <c r="O327" i="35"/>
  <c r="N327" i="35" s="1"/>
  <c r="P326" i="35"/>
  <c r="O326" i="35"/>
  <c r="N326" i="35" s="1"/>
  <c r="P325" i="35"/>
  <c r="O325" i="35"/>
  <c r="N325" i="35" s="1"/>
  <c r="P324" i="35"/>
  <c r="O324" i="35"/>
  <c r="N324" i="35" s="1"/>
  <c r="P323" i="35"/>
  <c r="O323" i="35"/>
  <c r="N323" i="35" s="1"/>
  <c r="P322" i="35"/>
  <c r="O322" i="35"/>
  <c r="N322" i="35" s="1"/>
  <c r="P321" i="35"/>
  <c r="O321" i="35"/>
  <c r="N321" i="35" s="1"/>
  <c r="P320" i="35"/>
  <c r="O320" i="35"/>
  <c r="N320" i="35" s="1"/>
  <c r="P319" i="35"/>
  <c r="O319" i="35"/>
  <c r="N319" i="35" s="1"/>
  <c r="P318" i="35"/>
  <c r="O318" i="35"/>
  <c r="N318" i="35" s="1"/>
  <c r="P317" i="35"/>
  <c r="O317" i="35"/>
  <c r="N317" i="35" s="1"/>
  <c r="P316" i="35"/>
  <c r="O316" i="35"/>
  <c r="N316" i="35" s="1"/>
  <c r="P315" i="35"/>
  <c r="O315" i="35"/>
  <c r="N315" i="35" s="1"/>
  <c r="P314" i="35"/>
  <c r="O314" i="35"/>
  <c r="N314" i="35" s="1"/>
  <c r="P313" i="35"/>
  <c r="O313" i="35"/>
  <c r="N313" i="35" s="1"/>
  <c r="P312" i="35"/>
  <c r="O312" i="35"/>
  <c r="N312" i="35" s="1"/>
  <c r="P311" i="35"/>
  <c r="O311" i="35"/>
  <c r="N311" i="35" s="1"/>
  <c r="P310" i="35"/>
  <c r="O310" i="35"/>
  <c r="N310" i="35" s="1"/>
  <c r="P309" i="35"/>
  <c r="O309" i="35"/>
  <c r="N309" i="35" s="1"/>
  <c r="P308" i="35"/>
  <c r="O308" i="35"/>
  <c r="N308" i="35" s="1"/>
  <c r="P307" i="35"/>
  <c r="O307" i="35"/>
  <c r="N307" i="35" s="1"/>
  <c r="P306" i="35"/>
  <c r="O306" i="35"/>
  <c r="N306" i="35" s="1"/>
  <c r="P305" i="35"/>
  <c r="O305" i="35"/>
  <c r="N305" i="35" s="1"/>
  <c r="P304" i="35"/>
  <c r="O304" i="35"/>
  <c r="N304" i="35" s="1"/>
  <c r="P303" i="35"/>
  <c r="O303" i="35"/>
  <c r="N303" i="35" s="1"/>
  <c r="P302" i="35"/>
  <c r="O302" i="35"/>
  <c r="N302" i="35" s="1"/>
  <c r="P301" i="35"/>
  <c r="O301" i="35"/>
  <c r="N301" i="35" s="1"/>
  <c r="P300" i="35"/>
  <c r="O300" i="35"/>
  <c r="N300" i="35" s="1"/>
  <c r="P299" i="35"/>
  <c r="O299" i="35"/>
  <c r="N299" i="35" s="1"/>
  <c r="P298" i="35"/>
  <c r="O298" i="35"/>
  <c r="N298" i="35" s="1"/>
  <c r="P297" i="35"/>
  <c r="O297" i="35"/>
  <c r="N297" i="35" s="1"/>
  <c r="P296" i="35"/>
  <c r="O296" i="35"/>
  <c r="N296" i="35" s="1"/>
  <c r="P295" i="35"/>
  <c r="O295" i="35"/>
  <c r="N295" i="35" s="1"/>
  <c r="P294" i="35"/>
  <c r="O294" i="35"/>
  <c r="N294" i="35" s="1"/>
  <c r="P293" i="35"/>
  <c r="O293" i="35"/>
  <c r="N293" i="35" s="1"/>
  <c r="P292" i="35"/>
  <c r="O292" i="35"/>
  <c r="N292" i="35" s="1"/>
  <c r="P291" i="35"/>
  <c r="O291" i="35"/>
  <c r="N291" i="35" s="1"/>
  <c r="P290" i="35"/>
  <c r="O290" i="35"/>
  <c r="N290" i="35" s="1"/>
  <c r="P289" i="35"/>
  <c r="O289" i="35"/>
  <c r="N289" i="35" s="1"/>
  <c r="P288" i="35"/>
  <c r="O288" i="35"/>
  <c r="N288" i="35" s="1"/>
  <c r="P287" i="35"/>
  <c r="O287" i="35"/>
  <c r="N287" i="35" s="1"/>
  <c r="P286" i="35"/>
  <c r="O286" i="35"/>
  <c r="N286" i="35" s="1"/>
  <c r="P285" i="35"/>
  <c r="O285" i="35"/>
  <c r="N285" i="35" s="1"/>
  <c r="P284" i="35"/>
  <c r="O284" i="35"/>
  <c r="N284" i="35" s="1"/>
  <c r="P283" i="35"/>
  <c r="O283" i="35"/>
  <c r="N283" i="35" s="1"/>
  <c r="P282" i="35"/>
  <c r="O282" i="35"/>
  <c r="N282" i="35" s="1"/>
  <c r="P281" i="35"/>
  <c r="O281" i="35"/>
  <c r="N281" i="35" s="1"/>
  <c r="P280" i="35"/>
  <c r="O280" i="35"/>
  <c r="N280" i="35" s="1"/>
  <c r="P279" i="35"/>
  <c r="O279" i="35"/>
  <c r="N279" i="35" s="1"/>
  <c r="P278" i="35"/>
  <c r="O278" i="35"/>
  <c r="N278" i="35" s="1"/>
  <c r="P277" i="35"/>
  <c r="O277" i="35"/>
  <c r="N277" i="35" s="1"/>
  <c r="P276" i="35"/>
  <c r="O276" i="35"/>
  <c r="N276" i="35" s="1"/>
  <c r="P275" i="35"/>
  <c r="O275" i="35"/>
  <c r="N275" i="35" s="1"/>
  <c r="P274" i="35"/>
  <c r="O274" i="35"/>
  <c r="N274" i="35" s="1"/>
  <c r="P273" i="35"/>
  <c r="O273" i="35"/>
  <c r="N273" i="35" s="1"/>
  <c r="P272" i="35"/>
  <c r="O272" i="35"/>
  <c r="N272" i="35" s="1"/>
  <c r="P271" i="35"/>
  <c r="O271" i="35"/>
  <c r="N271" i="35" s="1"/>
  <c r="P270" i="35"/>
  <c r="O270" i="35"/>
  <c r="N270" i="35" s="1"/>
  <c r="P269" i="35"/>
  <c r="O269" i="35"/>
  <c r="N269" i="35" s="1"/>
  <c r="P268" i="35"/>
  <c r="O268" i="35"/>
  <c r="N268" i="35" s="1"/>
  <c r="P267" i="35"/>
  <c r="O267" i="35"/>
  <c r="N267" i="35" s="1"/>
  <c r="P266" i="35"/>
  <c r="O266" i="35"/>
  <c r="N266" i="35" s="1"/>
  <c r="P265" i="35"/>
  <c r="O265" i="35"/>
  <c r="N265" i="35" s="1"/>
  <c r="P264" i="35"/>
  <c r="O264" i="35"/>
  <c r="N264" i="35" s="1"/>
  <c r="P263" i="35"/>
  <c r="O263" i="35"/>
  <c r="N263" i="35" s="1"/>
  <c r="P262" i="35"/>
  <c r="O262" i="35"/>
  <c r="N262" i="35" s="1"/>
  <c r="P261" i="35"/>
  <c r="O261" i="35"/>
  <c r="N261" i="35" s="1"/>
  <c r="P260" i="35"/>
  <c r="O260" i="35"/>
  <c r="N260" i="35" s="1"/>
  <c r="P259" i="35"/>
  <c r="O259" i="35"/>
  <c r="N259" i="35" s="1"/>
  <c r="P258" i="35"/>
  <c r="O258" i="35"/>
  <c r="N258" i="35" s="1"/>
  <c r="P257" i="35"/>
  <c r="O257" i="35"/>
  <c r="N257" i="35" s="1"/>
  <c r="P256" i="35"/>
  <c r="O256" i="35"/>
  <c r="N256" i="35" s="1"/>
  <c r="P255" i="35"/>
  <c r="O255" i="35"/>
  <c r="N255" i="35" s="1"/>
  <c r="P254" i="35"/>
  <c r="O254" i="35"/>
  <c r="N254" i="35" s="1"/>
  <c r="P253" i="35"/>
  <c r="O253" i="35"/>
  <c r="N253" i="35" s="1"/>
  <c r="P252" i="35"/>
  <c r="O252" i="35"/>
  <c r="N252" i="35" s="1"/>
  <c r="P251" i="35"/>
  <c r="O251" i="35"/>
  <c r="N251" i="35" s="1"/>
  <c r="P250" i="35"/>
  <c r="O250" i="35"/>
  <c r="N250" i="35" s="1"/>
  <c r="P249" i="35"/>
  <c r="O249" i="35"/>
  <c r="N249" i="35" s="1"/>
  <c r="P248" i="35"/>
  <c r="O248" i="35"/>
  <c r="N248" i="35" s="1"/>
  <c r="P247" i="35"/>
  <c r="O247" i="35"/>
  <c r="N247" i="35" s="1"/>
  <c r="P246" i="35"/>
  <c r="O246" i="35"/>
  <c r="N246" i="35" s="1"/>
  <c r="P245" i="35"/>
  <c r="O245" i="35"/>
  <c r="N245" i="35" s="1"/>
  <c r="P244" i="35"/>
  <c r="O244" i="35"/>
  <c r="N244" i="35" s="1"/>
  <c r="P243" i="35"/>
  <c r="O243" i="35"/>
  <c r="N243" i="35" s="1"/>
  <c r="P242" i="35"/>
  <c r="O242" i="35"/>
  <c r="N242" i="35" s="1"/>
  <c r="P241" i="35"/>
  <c r="O241" i="35"/>
  <c r="N241" i="35" s="1"/>
  <c r="P240" i="35"/>
  <c r="O240" i="35"/>
  <c r="N240" i="35" s="1"/>
  <c r="P239" i="35"/>
  <c r="O239" i="35"/>
  <c r="N239" i="35" s="1"/>
  <c r="P238" i="35"/>
  <c r="O238" i="35"/>
  <c r="N238" i="35" s="1"/>
  <c r="P237" i="35"/>
  <c r="O237" i="35"/>
  <c r="N237" i="35" s="1"/>
  <c r="P236" i="35"/>
  <c r="O236" i="35"/>
  <c r="N236" i="35" s="1"/>
  <c r="P235" i="35"/>
  <c r="O235" i="35"/>
  <c r="N235" i="35" s="1"/>
  <c r="P234" i="35"/>
  <c r="O234" i="35"/>
  <c r="N234" i="35" s="1"/>
  <c r="P233" i="35"/>
  <c r="O233" i="35"/>
  <c r="N233" i="35" s="1"/>
  <c r="P232" i="35"/>
  <c r="O232" i="35"/>
  <c r="N232" i="35" s="1"/>
  <c r="P231" i="35"/>
  <c r="O231" i="35"/>
  <c r="N231" i="35" s="1"/>
  <c r="P230" i="35"/>
  <c r="O230" i="35"/>
  <c r="N230" i="35" s="1"/>
  <c r="P229" i="35"/>
  <c r="O229" i="35"/>
  <c r="N229" i="35" s="1"/>
  <c r="P228" i="35"/>
  <c r="O228" i="35"/>
  <c r="N228" i="35" s="1"/>
  <c r="P227" i="35"/>
  <c r="O227" i="35"/>
  <c r="N227" i="35" s="1"/>
  <c r="P226" i="35"/>
  <c r="O226" i="35"/>
  <c r="N226" i="35" s="1"/>
  <c r="P225" i="35"/>
  <c r="O225" i="35"/>
  <c r="N225" i="35" s="1"/>
  <c r="P224" i="35"/>
  <c r="O224" i="35"/>
  <c r="N224" i="35" s="1"/>
  <c r="P223" i="35"/>
  <c r="O223" i="35"/>
  <c r="N223" i="35" s="1"/>
  <c r="P222" i="35"/>
  <c r="O222" i="35"/>
  <c r="N222" i="35" s="1"/>
  <c r="P221" i="35"/>
  <c r="O221" i="35"/>
  <c r="N221" i="35" s="1"/>
  <c r="P220" i="35"/>
  <c r="O220" i="35"/>
  <c r="N220" i="35" s="1"/>
  <c r="P219" i="35"/>
  <c r="O219" i="35"/>
  <c r="N219" i="35" s="1"/>
  <c r="P218" i="35"/>
  <c r="O218" i="35"/>
  <c r="N218" i="35" s="1"/>
  <c r="P217" i="35"/>
  <c r="O217" i="35"/>
  <c r="N217" i="35" s="1"/>
  <c r="P216" i="35"/>
  <c r="O216" i="35"/>
  <c r="N216" i="35" s="1"/>
  <c r="P215" i="35"/>
  <c r="O215" i="35"/>
  <c r="N215" i="35" s="1"/>
  <c r="P214" i="35"/>
  <c r="O214" i="35"/>
  <c r="N214" i="35" s="1"/>
  <c r="P213" i="35"/>
  <c r="O213" i="35"/>
  <c r="N213" i="35" s="1"/>
  <c r="P212" i="35"/>
  <c r="O212" i="35"/>
  <c r="N212" i="35" s="1"/>
  <c r="P211" i="35"/>
  <c r="O211" i="35"/>
  <c r="N211" i="35" s="1"/>
  <c r="P210" i="35"/>
  <c r="O210" i="35"/>
  <c r="N210" i="35" s="1"/>
  <c r="P209" i="35"/>
  <c r="O209" i="35"/>
  <c r="N209" i="35" s="1"/>
  <c r="P208" i="35"/>
  <c r="O208" i="35"/>
  <c r="N208" i="35" s="1"/>
  <c r="P207" i="35"/>
  <c r="O207" i="35"/>
  <c r="N207" i="35" s="1"/>
  <c r="P206" i="35"/>
  <c r="O206" i="35"/>
  <c r="N206" i="35" s="1"/>
  <c r="P205" i="35"/>
  <c r="O205" i="35"/>
  <c r="N205" i="35" s="1"/>
  <c r="P204" i="35"/>
  <c r="O204" i="35"/>
  <c r="N204" i="35" s="1"/>
  <c r="P203" i="35"/>
  <c r="O203" i="35"/>
  <c r="N203" i="35" s="1"/>
  <c r="P202" i="35"/>
  <c r="O202" i="35"/>
  <c r="N202" i="35" s="1"/>
  <c r="P201" i="35"/>
  <c r="O201" i="35"/>
  <c r="N201" i="35" s="1"/>
  <c r="P200" i="35"/>
  <c r="O200" i="35"/>
  <c r="N200" i="35" s="1"/>
  <c r="P199" i="35"/>
  <c r="O199" i="35"/>
  <c r="N199" i="35" s="1"/>
  <c r="P198" i="35"/>
  <c r="O198" i="35"/>
  <c r="N198" i="35" s="1"/>
  <c r="P197" i="35"/>
  <c r="O197" i="35"/>
  <c r="N197" i="35" s="1"/>
  <c r="P196" i="35"/>
  <c r="O196" i="35"/>
  <c r="N196" i="35" s="1"/>
  <c r="P195" i="35"/>
  <c r="O195" i="35"/>
  <c r="N195" i="35" s="1"/>
  <c r="P194" i="35"/>
  <c r="O194" i="35"/>
  <c r="N194" i="35" s="1"/>
  <c r="P193" i="35"/>
  <c r="O193" i="35"/>
  <c r="N193" i="35" s="1"/>
  <c r="P192" i="35"/>
  <c r="O192" i="35"/>
  <c r="N192" i="35" s="1"/>
  <c r="P191" i="35"/>
  <c r="O191" i="35"/>
  <c r="N191" i="35" s="1"/>
  <c r="P190" i="35"/>
  <c r="O190" i="35"/>
  <c r="N190" i="35" s="1"/>
  <c r="P189" i="35"/>
  <c r="O189" i="35"/>
  <c r="N189" i="35" s="1"/>
  <c r="P188" i="35"/>
  <c r="O188" i="35"/>
  <c r="N188" i="35" s="1"/>
  <c r="P187" i="35"/>
  <c r="O187" i="35"/>
  <c r="N187" i="35" s="1"/>
  <c r="P186" i="35"/>
  <c r="O186" i="35"/>
  <c r="N186" i="35" s="1"/>
  <c r="P185" i="35"/>
  <c r="O185" i="35"/>
  <c r="N185" i="35" s="1"/>
  <c r="P184" i="35"/>
  <c r="O184" i="35"/>
  <c r="N184" i="35" s="1"/>
  <c r="P183" i="35"/>
  <c r="O183" i="35"/>
  <c r="N183" i="35" s="1"/>
  <c r="P182" i="35"/>
  <c r="O182" i="35"/>
  <c r="N182" i="35" s="1"/>
  <c r="P181" i="35"/>
  <c r="O181" i="35"/>
  <c r="N181" i="35" s="1"/>
  <c r="P180" i="35"/>
  <c r="O180" i="35"/>
  <c r="N180" i="35" s="1"/>
  <c r="P179" i="35"/>
  <c r="O179" i="35"/>
  <c r="N179" i="35" s="1"/>
  <c r="P178" i="35"/>
  <c r="O178" i="35"/>
  <c r="N178" i="35" s="1"/>
  <c r="P177" i="35"/>
  <c r="O177" i="35"/>
  <c r="N177" i="35" s="1"/>
  <c r="P176" i="35"/>
  <c r="O176" i="35"/>
  <c r="N176" i="35" s="1"/>
  <c r="P175" i="35"/>
  <c r="O175" i="35"/>
  <c r="N175" i="35" s="1"/>
  <c r="P174" i="35"/>
  <c r="O174" i="35"/>
  <c r="N174" i="35" s="1"/>
  <c r="P173" i="35"/>
  <c r="O173" i="35"/>
  <c r="N173" i="35" s="1"/>
  <c r="P172" i="35"/>
  <c r="O172" i="35"/>
  <c r="N172" i="35" s="1"/>
  <c r="P171" i="35"/>
  <c r="O171" i="35"/>
  <c r="N171" i="35" s="1"/>
  <c r="P170" i="35"/>
  <c r="O170" i="35"/>
  <c r="N170" i="35" s="1"/>
  <c r="P169" i="35"/>
  <c r="O169" i="35"/>
  <c r="N169" i="35" s="1"/>
  <c r="P168" i="35"/>
  <c r="O168" i="35"/>
  <c r="N168" i="35" s="1"/>
  <c r="P167" i="35"/>
  <c r="O167" i="35"/>
  <c r="N167" i="35" s="1"/>
  <c r="P166" i="35"/>
  <c r="O166" i="35"/>
  <c r="N166" i="35" s="1"/>
  <c r="P165" i="35"/>
  <c r="O165" i="35"/>
  <c r="N165" i="35" s="1"/>
  <c r="P164" i="35"/>
  <c r="O164" i="35"/>
  <c r="N164" i="35" s="1"/>
  <c r="P163" i="35"/>
  <c r="O163" i="35"/>
  <c r="N163" i="35" s="1"/>
  <c r="P162" i="35"/>
  <c r="O162" i="35"/>
  <c r="N162" i="35" s="1"/>
  <c r="P161" i="35"/>
  <c r="O161" i="35"/>
  <c r="N161" i="35" s="1"/>
  <c r="P160" i="35"/>
  <c r="O160" i="35"/>
  <c r="N160" i="35" s="1"/>
  <c r="P159" i="35"/>
  <c r="O159" i="35"/>
  <c r="N159" i="35" s="1"/>
  <c r="P158" i="35"/>
  <c r="O158" i="35"/>
  <c r="N158" i="35" s="1"/>
  <c r="P157" i="35"/>
  <c r="O157" i="35"/>
  <c r="N157" i="35" s="1"/>
  <c r="P156" i="35"/>
  <c r="O156" i="35"/>
  <c r="N156" i="35" s="1"/>
  <c r="P155" i="35"/>
  <c r="O155" i="35"/>
  <c r="N155" i="35" s="1"/>
  <c r="P154" i="35"/>
  <c r="O154" i="35"/>
  <c r="N154" i="35" s="1"/>
  <c r="P153" i="35"/>
  <c r="O153" i="35"/>
  <c r="N153" i="35" s="1"/>
  <c r="P152" i="35"/>
  <c r="O152" i="35"/>
  <c r="N152" i="35" s="1"/>
  <c r="P151" i="35"/>
  <c r="O151" i="35"/>
  <c r="N151" i="35" s="1"/>
  <c r="P150" i="35"/>
  <c r="O150" i="35"/>
  <c r="N150" i="35" s="1"/>
  <c r="P149" i="35"/>
  <c r="O149" i="35"/>
  <c r="N149" i="35" s="1"/>
  <c r="P148" i="35"/>
  <c r="O148" i="35"/>
  <c r="N148" i="35" s="1"/>
  <c r="P147" i="35"/>
  <c r="O147" i="35"/>
  <c r="N147" i="35" s="1"/>
  <c r="P146" i="35"/>
  <c r="O146" i="35"/>
  <c r="N146" i="35" s="1"/>
  <c r="P145" i="35"/>
  <c r="O145" i="35"/>
  <c r="N145" i="35" s="1"/>
  <c r="P144" i="35"/>
  <c r="O144" i="35"/>
  <c r="N144" i="35" s="1"/>
  <c r="P143" i="35"/>
  <c r="O143" i="35"/>
  <c r="N143" i="35" s="1"/>
  <c r="P142" i="35"/>
  <c r="O142" i="35"/>
  <c r="N142" i="35" s="1"/>
  <c r="P141" i="35"/>
  <c r="O141" i="35"/>
  <c r="N141" i="35" s="1"/>
  <c r="P140" i="35"/>
  <c r="O140" i="35"/>
  <c r="N140" i="35" s="1"/>
  <c r="P139" i="35"/>
  <c r="O139" i="35"/>
  <c r="N139" i="35" s="1"/>
  <c r="P138" i="35"/>
  <c r="O138" i="35"/>
  <c r="N138" i="35" s="1"/>
  <c r="P137" i="35"/>
  <c r="O137" i="35"/>
  <c r="N137" i="35" s="1"/>
  <c r="P136" i="35"/>
  <c r="O136" i="35"/>
  <c r="N136" i="35" s="1"/>
  <c r="P135" i="35"/>
  <c r="O135" i="35"/>
  <c r="N135" i="35" s="1"/>
  <c r="P134" i="35"/>
  <c r="O134" i="35"/>
  <c r="N134" i="35" s="1"/>
  <c r="P133" i="35"/>
  <c r="O133" i="35"/>
  <c r="N133" i="35" s="1"/>
  <c r="P132" i="35"/>
  <c r="O132" i="35"/>
  <c r="N132" i="35" s="1"/>
  <c r="P131" i="35"/>
  <c r="O131" i="35"/>
  <c r="N131" i="35" s="1"/>
  <c r="P130" i="35"/>
  <c r="O130" i="35"/>
  <c r="N130" i="35" s="1"/>
  <c r="P129" i="35"/>
  <c r="O129" i="35"/>
  <c r="N129" i="35" s="1"/>
  <c r="P128" i="35"/>
  <c r="O128" i="35"/>
  <c r="N128" i="35" s="1"/>
  <c r="P127" i="35"/>
  <c r="O127" i="35"/>
  <c r="N127" i="35" s="1"/>
  <c r="P126" i="35"/>
  <c r="O126" i="35"/>
  <c r="N126" i="35" s="1"/>
  <c r="P125" i="35"/>
  <c r="O125" i="35"/>
  <c r="N125" i="35" s="1"/>
  <c r="P124" i="35"/>
  <c r="O124" i="35"/>
  <c r="N124" i="35" s="1"/>
  <c r="P123" i="35"/>
  <c r="O123" i="35"/>
  <c r="N123" i="35" s="1"/>
  <c r="P122" i="35"/>
  <c r="O122" i="35"/>
  <c r="N122" i="35" s="1"/>
  <c r="P121" i="35"/>
  <c r="O121" i="35"/>
  <c r="N121" i="35" s="1"/>
  <c r="P120" i="35"/>
  <c r="O120" i="35"/>
  <c r="N120" i="35" s="1"/>
  <c r="P119" i="35"/>
  <c r="O119" i="35"/>
  <c r="N119" i="35" s="1"/>
  <c r="P118" i="35"/>
  <c r="O118" i="35"/>
  <c r="N118" i="35" s="1"/>
  <c r="P117" i="35"/>
  <c r="O117" i="35"/>
  <c r="N117" i="35" s="1"/>
  <c r="P116" i="35"/>
  <c r="O116" i="35"/>
  <c r="N116" i="35" s="1"/>
  <c r="P115" i="35"/>
  <c r="O115" i="35"/>
  <c r="N115" i="35" s="1"/>
  <c r="P114" i="35"/>
  <c r="O114" i="35"/>
  <c r="N114" i="35" s="1"/>
  <c r="P113" i="35"/>
  <c r="O113" i="35"/>
  <c r="N113" i="35" s="1"/>
  <c r="P112" i="35"/>
  <c r="O112" i="35"/>
  <c r="N112" i="35" s="1"/>
  <c r="P111" i="35"/>
  <c r="O111" i="35"/>
  <c r="N111" i="35" s="1"/>
  <c r="P110" i="35"/>
  <c r="O110" i="35"/>
  <c r="N110" i="35" s="1"/>
  <c r="P109" i="35"/>
  <c r="O109" i="35"/>
  <c r="N109" i="35" s="1"/>
  <c r="P108" i="35"/>
  <c r="O108" i="35"/>
  <c r="N108" i="35" s="1"/>
  <c r="P107" i="35"/>
  <c r="O107" i="35"/>
  <c r="N107" i="35" s="1"/>
  <c r="P106" i="35"/>
  <c r="O106" i="35"/>
  <c r="N106" i="35" s="1"/>
  <c r="P105" i="35"/>
  <c r="O105" i="35"/>
  <c r="N105" i="35" s="1"/>
  <c r="P104" i="35"/>
  <c r="O104" i="35"/>
  <c r="N104" i="35" s="1"/>
  <c r="P103" i="35"/>
  <c r="O103" i="35"/>
  <c r="N103" i="35" s="1"/>
  <c r="P102" i="35"/>
  <c r="O102" i="35"/>
  <c r="N102" i="35" s="1"/>
  <c r="P101" i="35"/>
  <c r="O101" i="35"/>
  <c r="N101" i="35" s="1"/>
  <c r="P100" i="35"/>
  <c r="O100" i="35"/>
  <c r="N100" i="35" s="1"/>
  <c r="P99" i="35"/>
  <c r="O99" i="35"/>
  <c r="N99" i="35" s="1"/>
  <c r="P98" i="35"/>
  <c r="O98" i="35"/>
  <c r="N98" i="35" s="1"/>
  <c r="P97" i="35"/>
  <c r="O97" i="35"/>
  <c r="N97" i="35" s="1"/>
  <c r="P96" i="35"/>
  <c r="O96" i="35"/>
  <c r="N96" i="35" s="1"/>
  <c r="P95" i="35"/>
  <c r="O95" i="35"/>
  <c r="N95" i="35" s="1"/>
  <c r="P94" i="35"/>
  <c r="O94" i="35"/>
  <c r="N94" i="35" s="1"/>
  <c r="P93" i="35"/>
  <c r="O93" i="35"/>
  <c r="N93" i="35" s="1"/>
  <c r="P92" i="35"/>
  <c r="O92" i="35"/>
  <c r="N92" i="35" s="1"/>
  <c r="P91" i="35"/>
  <c r="O91" i="35"/>
  <c r="N91" i="35" s="1"/>
  <c r="P90" i="35"/>
  <c r="O90" i="35"/>
  <c r="N90" i="35" s="1"/>
  <c r="P89" i="35"/>
  <c r="O89" i="35"/>
  <c r="N89" i="35" s="1"/>
  <c r="P88" i="35"/>
  <c r="O88" i="35"/>
  <c r="N88" i="35" s="1"/>
  <c r="P87" i="35"/>
  <c r="O87" i="35"/>
  <c r="N87" i="35" s="1"/>
  <c r="P86" i="35"/>
  <c r="O86" i="35"/>
  <c r="N86" i="35" s="1"/>
  <c r="P85" i="35"/>
  <c r="O85" i="35"/>
  <c r="N85" i="35" s="1"/>
  <c r="P84" i="35"/>
  <c r="O84" i="35"/>
  <c r="N84" i="35" s="1"/>
  <c r="P83" i="35"/>
  <c r="O83" i="35"/>
  <c r="N83" i="35" s="1"/>
  <c r="P82" i="35"/>
  <c r="O82" i="35"/>
  <c r="N82" i="35" s="1"/>
  <c r="P81" i="35"/>
  <c r="O81" i="35"/>
  <c r="N81" i="35" s="1"/>
  <c r="P80" i="35"/>
  <c r="O80" i="35"/>
  <c r="N80" i="35" s="1"/>
  <c r="P79" i="35"/>
  <c r="O79" i="35"/>
  <c r="N79" i="35" s="1"/>
  <c r="P78" i="35"/>
  <c r="O78" i="35"/>
  <c r="N78" i="35" s="1"/>
  <c r="P77" i="35"/>
  <c r="O77" i="35"/>
  <c r="N77" i="35" s="1"/>
  <c r="P76" i="35"/>
  <c r="O76" i="35"/>
  <c r="N76" i="35" s="1"/>
  <c r="P75" i="35"/>
  <c r="O75" i="35"/>
  <c r="N75" i="35" s="1"/>
  <c r="P74" i="35"/>
  <c r="O74" i="35"/>
  <c r="N74" i="35" s="1"/>
  <c r="P73" i="35"/>
  <c r="O73" i="35"/>
  <c r="N73" i="35" s="1"/>
  <c r="P72" i="35"/>
  <c r="O72" i="35"/>
  <c r="N72" i="35" s="1"/>
  <c r="P71" i="35"/>
  <c r="O71" i="35"/>
  <c r="N71" i="35" s="1"/>
  <c r="P70" i="35"/>
  <c r="O70" i="35"/>
  <c r="N70" i="35" s="1"/>
  <c r="P69" i="35"/>
  <c r="O69" i="35"/>
  <c r="N69" i="35" s="1"/>
  <c r="P68" i="35"/>
  <c r="O68" i="35"/>
  <c r="N68" i="35" s="1"/>
  <c r="P67" i="35"/>
  <c r="O67" i="35"/>
  <c r="N67" i="35" s="1"/>
  <c r="P66" i="35"/>
  <c r="O66" i="35"/>
  <c r="N66" i="35" s="1"/>
  <c r="P65" i="35"/>
  <c r="O65" i="35"/>
  <c r="N65" i="35" s="1"/>
  <c r="P64" i="35"/>
  <c r="O64" i="35"/>
  <c r="N64" i="35" s="1"/>
  <c r="P63" i="35"/>
  <c r="O63" i="35"/>
  <c r="N63" i="35" s="1"/>
  <c r="P62" i="35"/>
  <c r="O62" i="35"/>
  <c r="N62" i="35" s="1"/>
  <c r="P61" i="35"/>
  <c r="O61" i="35"/>
  <c r="N61" i="35" s="1"/>
  <c r="P60" i="35"/>
  <c r="O60" i="35"/>
  <c r="N60" i="35" s="1"/>
  <c r="P59" i="35"/>
  <c r="O59" i="35"/>
  <c r="N59" i="35" s="1"/>
  <c r="P58" i="35"/>
  <c r="O58" i="35"/>
  <c r="N58" i="35" s="1"/>
  <c r="P57" i="35"/>
  <c r="O57" i="35"/>
  <c r="N57" i="35" s="1"/>
  <c r="P56" i="35"/>
  <c r="O56" i="35"/>
  <c r="N56" i="35" s="1"/>
  <c r="P55" i="35"/>
  <c r="O55" i="35"/>
  <c r="N55" i="35" s="1"/>
  <c r="P54" i="35"/>
  <c r="O54" i="35"/>
  <c r="N54" i="35" s="1"/>
  <c r="P53" i="35"/>
  <c r="O53" i="35"/>
  <c r="N53" i="35" s="1"/>
  <c r="P52" i="35"/>
  <c r="O52" i="35"/>
  <c r="N52" i="35" s="1"/>
  <c r="P51" i="35"/>
  <c r="O51" i="35"/>
  <c r="N51" i="35" s="1"/>
  <c r="P50" i="35"/>
  <c r="O50" i="35"/>
  <c r="N50" i="35" s="1"/>
  <c r="P49" i="35"/>
  <c r="O49" i="35"/>
  <c r="N49" i="35" s="1"/>
  <c r="P48" i="35"/>
  <c r="O48" i="35"/>
  <c r="N48" i="35" s="1"/>
  <c r="P47" i="35"/>
  <c r="O47" i="35"/>
  <c r="N47" i="35" s="1"/>
  <c r="P46" i="35"/>
  <c r="O46" i="35"/>
  <c r="N46" i="35" s="1"/>
  <c r="P45" i="35"/>
  <c r="O45" i="35"/>
  <c r="N45" i="35" s="1"/>
  <c r="P44" i="35"/>
  <c r="O44" i="35"/>
  <c r="N44" i="35" s="1"/>
  <c r="P43" i="35"/>
  <c r="O43" i="35"/>
  <c r="N43" i="35" s="1"/>
  <c r="P42" i="35"/>
  <c r="O42" i="35"/>
  <c r="N42" i="35" s="1"/>
  <c r="P41" i="35"/>
  <c r="O41" i="35"/>
  <c r="N41" i="35" s="1"/>
  <c r="P40" i="35"/>
  <c r="O40" i="35"/>
  <c r="N40" i="35" s="1"/>
  <c r="P39" i="35"/>
  <c r="O39" i="35"/>
  <c r="N39" i="35" s="1"/>
  <c r="P38" i="35"/>
  <c r="O38" i="35"/>
  <c r="N38" i="35" s="1"/>
  <c r="P37" i="35"/>
  <c r="O37" i="35"/>
  <c r="N37" i="35" s="1"/>
  <c r="P36" i="35"/>
  <c r="O36" i="35"/>
  <c r="N36" i="35" s="1"/>
  <c r="P35" i="35"/>
  <c r="O35" i="35"/>
  <c r="N35" i="35" s="1"/>
  <c r="P34" i="35"/>
  <c r="O34" i="35"/>
  <c r="N34" i="35" s="1"/>
  <c r="P33" i="35"/>
  <c r="O33" i="35"/>
  <c r="N33" i="35" s="1"/>
  <c r="P32" i="35"/>
  <c r="O32" i="35"/>
  <c r="N32" i="35" s="1"/>
  <c r="P31" i="35"/>
  <c r="O31" i="35"/>
  <c r="N31" i="35" s="1"/>
  <c r="P30" i="35"/>
  <c r="O30" i="35"/>
  <c r="N30" i="35" s="1"/>
  <c r="P29" i="35"/>
  <c r="O29" i="35"/>
  <c r="N29" i="35" s="1"/>
  <c r="P28" i="35"/>
  <c r="O28" i="35"/>
  <c r="N28" i="35" s="1"/>
  <c r="P27" i="35"/>
  <c r="O27" i="35"/>
  <c r="N27" i="35" s="1"/>
  <c r="P26" i="35"/>
  <c r="O26" i="35"/>
  <c r="N26" i="35" s="1"/>
  <c r="P25" i="35"/>
  <c r="O25" i="35"/>
  <c r="N25" i="35" s="1"/>
  <c r="P24" i="35"/>
  <c r="O24" i="35"/>
  <c r="N24" i="35" s="1"/>
  <c r="P23" i="35"/>
  <c r="O23" i="35"/>
  <c r="N23" i="35" s="1"/>
  <c r="P22" i="35"/>
  <c r="O22" i="35"/>
  <c r="N22" i="35" s="1"/>
  <c r="P21" i="35"/>
  <c r="O21" i="35"/>
  <c r="N21" i="35" s="1"/>
  <c r="P20" i="35"/>
  <c r="O20" i="35"/>
  <c r="N20" i="35" s="1"/>
  <c r="P19" i="35"/>
  <c r="O19" i="35"/>
  <c r="N19" i="35" s="1"/>
  <c r="P18" i="35"/>
  <c r="O18" i="35"/>
  <c r="N18" i="35" s="1"/>
  <c r="P17" i="35"/>
  <c r="O17" i="35"/>
  <c r="N17" i="35" s="1"/>
  <c r="P16" i="35"/>
  <c r="O16" i="35"/>
  <c r="N16" i="35" s="1"/>
  <c r="P15" i="35"/>
  <c r="O15" i="35"/>
  <c r="N15" i="35" s="1"/>
  <c r="P14" i="35"/>
  <c r="O14" i="35"/>
  <c r="N14" i="35" s="1"/>
  <c r="P13" i="35"/>
  <c r="O13" i="35"/>
  <c r="N13" i="35" s="1"/>
  <c r="P12" i="35"/>
  <c r="O12" i="35"/>
  <c r="N12" i="35" s="1"/>
  <c r="P11" i="35"/>
  <c r="O11" i="35"/>
  <c r="N11" i="35" s="1"/>
  <c r="P10" i="35"/>
  <c r="O10" i="35"/>
  <c r="N10" i="35" s="1"/>
  <c r="P9" i="35"/>
  <c r="O9" i="35"/>
  <c r="N9" i="35" s="1"/>
  <c r="P8" i="35"/>
  <c r="O8" i="35"/>
  <c r="N8" i="35" s="1"/>
  <c r="P7" i="35"/>
  <c r="O7" i="35"/>
  <c r="N7" i="35" s="1"/>
  <c r="P6" i="35"/>
  <c r="O6" i="35"/>
  <c r="N6" i="35" s="1"/>
  <c r="P5" i="35"/>
  <c r="O5" i="35"/>
  <c r="N5" i="35" s="1"/>
  <c r="P4" i="35"/>
  <c r="O4" i="35"/>
  <c r="N4" i="35" s="1"/>
  <c r="P3" i="35"/>
  <c r="O3" i="35"/>
  <c r="N3" i="35" s="1"/>
  <c r="P2" i="35"/>
  <c r="O2" i="35"/>
  <c r="N2" i="35" s="1"/>
  <c r="E30" i="18"/>
  <c r="E14" i="18"/>
  <c r="E13" i="18"/>
  <c r="G17" i="16"/>
  <c r="K11" i="17"/>
  <c r="K18" i="17"/>
  <c r="K20" i="17"/>
  <c r="H35" i="38" l="1"/>
  <c r="E12" i="15"/>
  <c r="H397" i="35"/>
  <c r="O393" i="35"/>
  <c r="P393" i="35"/>
  <c r="N393" i="35"/>
  <c r="N392" i="35"/>
  <c r="O392" i="35"/>
  <c r="P392" i="35"/>
  <c r="C19" i="18" l="1"/>
  <c r="I12" i="15"/>
  <c r="I47" i="36"/>
  <c r="F22" i="32" l="1"/>
  <c r="G22" i="15" s="1"/>
  <c r="S9" i="31"/>
  <c r="C19" i="17" l="1"/>
  <c r="G19" i="17"/>
  <c r="D18" i="32" l="1"/>
  <c r="F18" i="32" s="1"/>
  <c r="G11" i="16" l="1"/>
  <c r="E10" i="33"/>
  <c r="G8" i="16" s="1"/>
  <c r="G12" i="16"/>
  <c r="C21" i="31"/>
  <c r="S21" i="31" s="1"/>
  <c r="E12" i="36"/>
  <c r="G12" i="36" s="1"/>
  <c r="E10" i="36" l="1"/>
  <c r="E17" i="33"/>
  <c r="G9" i="16" s="1"/>
  <c r="E15" i="36" l="1"/>
  <c r="G10" i="36"/>
  <c r="E25" i="36"/>
  <c r="G24" i="15"/>
  <c r="G17" i="15"/>
  <c r="E18" i="36"/>
  <c r="G18" i="36" s="1"/>
  <c r="E17" i="36"/>
  <c r="G17" i="36" s="1"/>
  <c r="G16" i="15"/>
  <c r="C12" i="17"/>
  <c r="C15" i="17" s="1"/>
  <c r="C21" i="17" s="1"/>
  <c r="E35" i="36" l="1"/>
  <c r="G35" i="36" s="1"/>
  <c r="G34" i="15"/>
  <c r="G18" i="15"/>
  <c r="E27" i="36"/>
  <c r="G25" i="36"/>
  <c r="E19" i="36"/>
  <c r="E20" i="36" s="1"/>
  <c r="E34" i="15" l="1"/>
  <c r="C8" i="27" s="1"/>
  <c r="G29" i="15"/>
  <c r="E30" i="36"/>
  <c r="G30" i="36" s="1"/>
  <c r="I34" i="15" l="1"/>
  <c r="G10" i="16"/>
  <c r="G13" i="16" l="1"/>
  <c r="G28" i="15" l="1"/>
  <c r="G30" i="15" s="1"/>
  <c r="E29" i="36"/>
  <c r="E31" i="36" l="1"/>
  <c r="E32" i="36" s="1"/>
  <c r="G29" i="36"/>
  <c r="G12" i="17"/>
  <c r="E7" i="16" l="1"/>
  <c r="G16" i="16" l="1"/>
  <c r="E27" i="39" l="1"/>
  <c r="E28" i="39" s="1"/>
  <c r="G7" i="16"/>
  <c r="B1" i="16" l="1"/>
  <c r="B1" i="17" s="1"/>
  <c r="B2" i="16"/>
  <c r="B2" i="17" s="1"/>
  <c r="B1" i="18" l="1"/>
  <c r="B2" i="39" s="1"/>
  <c r="E7" i="18"/>
  <c r="C7" i="18"/>
  <c r="K9" i="17"/>
  <c r="B2" i="19" l="1"/>
  <c r="B2" i="31"/>
  <c r="B2" i="32"/>
  <c r="B2" i="18"/>
  <c r="B3" i="39" s="1"/>
  <c r="B2" i="33" l="1"/>
  <c r="B3" i="19"/>
  <c r="B3" i="31"/>
  <c r="B3" i="32"/>
  <c r="B2" i="25" l="1"/>
  <c r="B2" i="27" s="1"/>
  <c r="G25" i="15" l="1"/>
  <c r="G26" i="15" s="1"/>
  <c r="G18" i="16"/>
  <c r="G20" i="16" s="1"/>
  <c r="E9" i="18" l="1"/>
  <c r="E15" i="18" s="1"/>
  <c r="K10" i="17" l="1"/>
  <c r="E25" i="18"/>
  <c r="G31" i="15"/>
  <c r="I12" i="17"/>
  <c r="E38" i="18" l="1"/>
  <c r="E40" i="18" s="1"/>
  <c r="K14" i="17"/>
  <c r="G15" i="17"/>
  <c r="K12" i="17"/>
  <c r="I15" i="17"/>
  <c r="M18" i="17" s="1"/>
  <c r="E37" i="36" l="1"/>
  <c r="G37" i="36" s="1"/>
  <c r="C10" i="27"/>
  <c r="E36" i="36"/>
  <c r="C39" i="18"/>
  <c r="G36" i="15"/>
  <c r="K15" i="17"/>
  <c r="E38" i="36" l="1"/>
  <c r="E39" i="36" s="1"/>
  <c r="E47" i="36" s="1"/>
  <c r="G36" i="36"/>
  <c r="G37" i="15"/>
  <c r="G38" i="15" s="1"/>
  <c r="C15" i="36" l="1"/>
  <c r="C31" i="36"/>
  <c r="C19" i="36" l="1"/>
  <c r="C20" i="36" s="1"/>
  <c r="C27" i="36" l="1"/>
  <c r="C32" i="36" s="1"/>
  <c r="C38" i="36" l="1"/>
  <c r="C39" i="36" s="1"/>
  <c r="C47" i="36" s="1"/>
  <c r="G47" i="36"/>
  <c r="D22" i="32"/>
  <c r="E22" i="15" s="1"/>
  <c r="I22" i="15" s="1"/>
  <c r="F10" i="32"/>
  <c r="C29" i="18" s="1"/>
  <c r="C12" i="27"/>
  <c r="C16" i="31"/>
  <c r="D15" i="32"/>
  <c r="F15" i="32" s="1"/>
  <c r="Q16" i="31"/>
  <c r="K16" i="31"/>
  <c r="O16" i="31"/>
  <c r="C22" i="18"/>
  <c r="I16" i="31"/>
  <c r="G16" i="31"/>
  <c r="M16" i="31"/>
  <c r="S11" i="31" l="1"/>
  <c r="E12" i="31"/>
  <c r="S15" i="31"/>
  <c r="C12" i="31"/>
  <c r="Q12" i="31"/>
  <c r="G12" i="31"/>
  <c r="O12" i="31"/>
  <c r="M12" i="31"/>
  <c r="S16" i="31"/>
  <c r="I12" i="31"/>
  <c r="K12" i="31"/>
  <c r="C17" i="33"/>
  <c r="E9" i="16" s="1"/>
  <c r="I13" i="15"/>
  <c r="C17" i="18"/>
  <c r="I10" i="15"/>
  <c r="E26" i="19"/>
  <c r="E20" i="19" s="1"/>
  <c r="C21" i="18"/>
  <c r="F14" i="32"/>
  <c r="C12" i="18" s="1"/>
  <c r="E10" i="19"/>
  <c r="G9" i="15" s="1"/>
  <c r="C10" i="33"/>
  <c r="E8" i="16" s="1"/>
  <c r="E29" i="15"/>
  <c r="C11" i="27" s="1"/>
  <c r="C24" i="18"/>
  <c r="C19" i="25"/>
  <c r="E12" i="16" s="1"/>
  <c r="D11" i="32"/>
  <c r="C13" i="18"/>
  <c r="E28" i="15"/>
  <c r="C34" i="18"/>
  <c r="I28" i="15" l="1"/>
  <c r="C13" i="27"/>
  <c r="K15" i="27" s="1"/>
  <c r="K16" i="27" s="1"/>
  <c r="E50" i="18"/>
  <c r="I9" i="15"/>
  <c r="E14" i="15"/>
  <c r="E21" i="19"/>
  <c r="G11" i="15" s="1"/>
  <c r="G14" i="15" s="1"/>
  <c r="G19" i="15" s="1"/>
  <c r="G45" i="15" s="1"/>
  <c r="K20" i="31"/>
  <c r="E20" i="31"/>
  <c r="O20" i="31"/>
  <c r="S10" i="31"/>
  <c r="C28" i="18" s="1"/>
  <c r="C30" i="18" s="1"/>
  <c r="M20" i="31"/>
  <c r="Q20" i="31"/>
  <c r="G20" i="31"/>
  <c r="S18" i="31"/>
  <c r="S12" i="31"/>
  <c r="I20" i="31"/>
  <c r="C33" i="18"/>
  <c r="C36" i="18" s="1"/>
  <c r="I29" i="15"/>
  <c r="C12" i="39"/>
  <c r="E24" i="15" s="1"/>
  <c r="E10" i="16"/>
  <c r="E30" i="15"/>
  <c r="C20" i="31"/>
  <c r="D17" i="32"/>
  <c r="E17" i="15" s="1"/>
  <c r="F11" i="32"/>
  <c r="C11" i="18"/>
  <c r="I11" i="15" l="1"/>
  <c r="C18" i="18"/>
  <c r="S20" i="31"/>
  <c r="E16" i="15" s="1"/>
  <c r="C23" i="18"/>
  <c r="I24" i="15"/>
  <c r="I17" i="15"/>
  <c r="F17" i="32"/>
  <c r="C30" i="33"/>
  <c r="E11" i="16" s="1"/>
  <c r="E13" i="16" s="1"/>
  <c r="E16" i="16" s="1"/>
  <c r="H398" i="35" l="1"/>
  <c r="I16" i="15"/>
  <c r="E18" i="15"/>
  <c r="C17" i="27" s="1"/>
  <c r="K17" i="27" s="1"/>
  <c r="M16" i="16"/>
  <c r="E19" i="15" l="1"/>
  <c r="C27" i="39"/>
  <c r="C28" i="39" s="1"/>
  <c r="C34" i="39" l="1"/>
  <c r="E25" i="15" s="1"/>
  <c r="C14" i="18" l="1"/>
  <c r="E17" i="16"/>
  <c r="E18" i="16" s="1"/>
  <c r="E20" i="16" s="1"/>
  <c r="E26" i="15"/>
  <c r="I25" i="15"/>
  <c r="I17" i="17" l="1"/>
  <c r="K17" i="17" s="1"/>
  <c r="C15" i="27"/>
  <c r="C16" i="27" s="1"/>
  <c r="C19" i="27" s="1"/>
  <c r="E31" i="15"/>
  <c r="C9" i="18"/>
  <c r="C15" i="18" s="1"/>
  <c r="C25" i="18" s="1"/>
  <c r="C38" i="18" s="1"/>
  <c r="C40" i="18" s="1"/>
  <c r="I19" i="17" l="1"/>
  <c r="I21" i="17" s="1"/>
  <c r="E36" i="15" s="1"/>
  <c r="E37" i="15" s="1"/>
  <c r="C50" i="18"/>
  <c r="E46" i="18"/>
  <c r="C20" i="27"/>
  <c r="K28" i="39" s="1"/>
  <c r="C21" i="27"/>
  <c r="J28" i="39" s="1"/>
  <c r="K19" i="17" l="1"/>
  <c r="I36" i="15"/>
  <c r="K21" i="17"/>
  <c r="E38" i="15" l="1"/>
  <c r="E45" i="15" s="1"/>
</calcChain>
</file>

<file path=xl/sharedStrings.xml><?xml version="1.0" encoding="utf-8"?>
<sst xmlns="http://schemas.openxmlformats.org/spreadsheetml/2006/main" count="2084" uniqueCount="1000">
  <si>
    <t>الأصـول الـمـتـداولـة</t>
  </si>
  <si>
    <t>مـجـمـوع الأصـول الـمـتـداولـة</t>
  </si>
  <si>
    <t>إيـضـاح</t>
  </si>
  <si>
    <t>الـمـجـمـــــــوع</t>
  </si>
  <si>
    <t xml:space="preserve"> </t>
  </si>
  <si>
    <t>رأس المال</t>
  </si>
  <si>
    <t>احتياطي نظامي</t>
  </si>
  <si>
    <t>أرباح مبقاه</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</si>
  <si>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</si>
  <si>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</si>
  <si>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</si>
  <si>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</si>
  <si>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</si>
  <si>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</si>
  <si>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</si>
  <si>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</si>
  <si>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</si>
  <si>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</si>
  <si>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</si>
  <si>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</si>
  <si>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</si>
  <si>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مجمل الربح</t>
  </si>
  <si>
    <t>مـصـروفـات عــمـومـيـة وإداريـــة</t>
  </si>
  <si>
    <t xml:space="preserve">الزكــاة الشـرعيـة </t>
  </si>
  <si>
    <t>اجمالي الدخل الشامل الاخر</t>
  </si>
  <si>
    <t>(جميع المبالغ بالريال السعودي)</t>
  </si>
  <si>
    <t>نقد وما في حكمه</t>
  </si>
  <si>
    <t xml:space="preserve">شركــــــــــــــــــــــــة ذات مسئوليــــــــــــــــــــــــــــة محدودة </t>
  </si>
  <si>
    <t>إيرادات النشاط</t>
  </si>
  <si>
    <t>تكاليف النشاط</t>
  </si>
  <si>
    <t xml:space="preserve">( جميع المبالغ بالريال السعودي ) </t>
  </si>
  <si>
    <t>التــدفقــات النقـديــة  مـن أنشطـــــة التشغيـل</t>
  </si>
  <si>
    <t>صـــــافي الدخل</t>
  </si>
  <si>
    <t xml:space="preserve"> منافع موظفين مكونة</t>
  </si>
  <si>
    <t>التغيــر في رأس المــــــــال العــامـــــــل</t>
  </si>
  <si>
    <t>التـــــدفقــات النقــــديــة مــن أنشطــــة الاستثمـــــار</t>
  </si>
  <si>
    <t>النقــد ومــا في حكمــه في أول العام</t>
  </si>
  <si>
    <t>النقــد ومــا في حكمــه في أخر العام</t>
  </si>
  <si>
    <t>المجموع</t>
  </si>
  <si>
    <t>إضافات</t>
  </si>
  <si>
    <r>
      <t>الإستهلاك المتراكم</t>
    </r>
    <r>
      <rPr>
        <b/>
        <sz val="13"/>
        <color rgb="FF000000"/>
        <rFont val="Sakkal Majalla"/>
      </rPr>
      <t>:</t>
    </r>
  </si>
  <si>
    <t>صافي القيمة الدفترية :</t>
  </si>
  <si>
    <t>المكون عن العام</t>
  </si>
  <si>
    <t>عدد الحصص</t>
  </si>
  <si>
    <t>قيمة الحصص</t>
  </si>
  <si>
    <t xml:space="preserve">شركة ذات مسئولية محدودة </t>
  </si>
  <si>
    <t>التكلفة :</t>
  </si>
  <si>
    <t>إجمالي الدخل الشامل</t>
  </si>
  <si>
    <t xml:space="preserve"> المخزون </t>
  </si>
  <si>
    <t>طبيعة وحجم المعاملات</t>
  </si>
  <si>
    <t>الجهه ذات العلاقة</t>
  </si>
  <si>
    <t>طبيعة العلاقة</t>
  </si>
  <si>
    <t>حجم التعامل</t>
  </si>
  <si>
    <t>طبيعـــــــــــة المعاملة</t>
  </si>
  <si>
    <t>فيما يلي ملخص الأرصدة مع الاطراف ذات علاقة الظاهرة بقائمة المركز المالي:</t>
  </si>
  <si>
    <t xml:space="preserve"> المستحق إلى أطراف ذات علاقة:</t>
  </si>
  <si>
    <t>صافي الدخل</t>
  </si>
  <si>
    <t>سلف عاملين</t>
  </si>
  <si>
    <t xml:space="preserve">مستحقات وأرصدة دائنة أخرى </t>
  </si>
  <si>
    <t>شريك</t>
  </si>
  <si>
    <t>منافع موظفين</t>
  </si>
  <si>
    <t>المخزون</t>
  </si>
  <si>
    <t>مخصص منافع الموظفين</t>
  </si>
  <si>
    <t>مستحق لأطراف ذوي علاقة</t>
  </si>
  <si>
    <t xml:space="preserve">بنود الدخل الشامل الآخر </t>
  </si>
  <si>
    <t>رسوم حكومية واشتراكات</t>
  </si>
  <si>
    <t>إن العناصر  الأساسية لوعاء الزكاة كما يلي:</t>
  </si>
  <si>
    <t xml:space="preserve">الإضافات </t>
  </si>
  <si>
    <t>الحسميات</t>
  </si>
  <si>
    <t>وعاء الزكاة الشرعية</t>
  </si>
  <si>
    <t>إن حركة مخصص الزكاة هي كما يلي:</t>
  </si>
  <si>
    <t xml:space="preserve">المكون عن العام </t>
  </si>
  <si>
    <t xml:space="preserve">المستخدم خلال العام </t>
  </si>
  <si>
    <t>الموقف الزكوي</t>
  </si>
  <si>
    <t xml:space="preserve">رأس المال </t>
  </si>
  <si>
    <t xml:space="preserve">مخصص منافع الموظفين المدور </t>
  </si>
  <si>
    <t xml:space="preserve">الإجمالي </t>
  </si>
  <si>
    <t xml:space="preserve">صافي الأصول غير المتداولة </t>
  </si>
  <si>
    <t>مخصص زكاة شرعية مدور</t>
  </si>
  <si>
    <t xml:space="preserve">دائنون حال عليهم الحول في حدود المحسوم </t>
  </si>
  <si>
    <t>زكاة شرعية مدفوعة</t>
  </si>
  <si>
    <t xml:space="preserve"> الذمم التجارية المدينة </t>
  </si>
  <si>
    <t xml:space="preserve"> الذمم التجارية الدائنة </t>
  </si>
  <si>
    <t>مدفوعات مقدمة وأرصدة مدينة أخرى</t>
  </si>
  <si>
    <t xml:space="preserve">إحتياطي نظامي </t>
  </si>
  <si>
    <t>مخصص الزكاة الشرعية</t>
  </si>
  <si>
    <t>ذمم تجارية مدينة</t>
  </si>
  <si>
    <t>أطراف ذوي علاقة (في حدود المحسوم)</t>
  </si>
  <si>
    <t>ذمم تجارية دائنة</t>
  </si>
  <si>
    <r>
      <t xml:space="preserve">1/6-  </t>
    </r>
    <r>
      <rPr>
        <b/>
        <u/>
        <sz val="13"/>
        <rFont val="Sakkal Majalla"/>
      </rPr>
      <t>مـصروفات مدفوعة مقدماً</t>
    </r>
  </si>
  <si>
    <t>أرباح مدورة</t>
  </si>
  <si>
    <t>مخزون قطع غيار</t>
  </si>
  <si>
    <t xml:space="preserve">قـائـمـة الـمـركــز الـمـالـي </t>
  </si>
  <si>
    <t xml:space="preserve">قائمة التغيرات في حقوق الملكية  </t>
  </si>
  <si>
    <t xml:space="preserve">قـائـمـة الـتـدفـقـات الـنـقـديـة </t>
  </si>
  <si>
    <t>أرباح النشاط</t>
  </si>
  <si>
    <t xml:space="preserve">صافي ربح السنة قبل الزكــاة الشرعية </t>
  </si>
  <si>
    <t xml:space="preserve">صافي ربح السنة </t>
  </si>
  <si>
    <t xml:space="preserve">تسويات  </t>
  </si>
  <si>
    <t>صـافي التغير في النقد وما في حكمه خلال العام</t>
  </si>
  <si>
    <t>الرصيد فى بداية العام</t>
  </si>
  <si>
    <t>الرصيد في بداية العام</t>
  </si>
  <si>
    <t>31 ديسمبر 2022م</t>
  </si>
  <si>
    <t>ارباح مرحلة</t>
  </si>
  <si>
    <t>مسحوبات</t>
  </si>
  <si>
    <t>تمويل</t>
  </si>
  <si>
    <t>الإيرادات</t>
  </si>
  <si>
    <t>عقارات وآلات ومعدات</t>
  </si>
  <si>
    <t>أصول غير ملموسة</t>
  </si>
  <si>
    <t>قائمة الدخل الشامل</t>
  </si>
  <si>
    <t>إطفاء موجودات غير ملموسة</t>
  </si>
  <si>
    <t>التدفقات النقدية من الأنشطة التمويلية</t>
  </si>
  <si>
    <t>مستحق لأطراف ذات علاقة</t>
  </si>
  <si>
    <t>النقدية بالصندوق</t>
  </si>
  <si>
    <t>النقدية بالبنوك</t>
  </si>
  <si>
    <t>ضريبة القيمة المضافة</t>
  </si>
  <si>
    <t>مصروفات مدفوعة مقدماً (إيضاح 6 /1 )</t>
  </si>
  <si>
    <t>سلف موظفين</t>
  </si>
  <si>
    <t>عهد موظفين</t>
  </si>
  <si>
    <t>حاسب آلي</t>
  </si>
  <si>
    <t>مكيفات</t>
  </si>
  <si>
    <t>أجهزة كهربائية</t>
  </si>
  <si>
    <t>ديكورات وتحسينات</t>
  </si>
  <si>
    <t>برامج</t>
  </si>
  <si>
    <t>السيد/ عبدالرحمن محمد المورقي</t>
  </si>
  <si>
    <t>السيد/ ذياب محمد صالح المورقي</t>
  </si>
  <si>
    <t>اسم الشريك</t>
  </si>
  <si>
    <t>السيد/ عبدالرحمن محمد صالح المورقي</t>
  </si>
  <si>
    <t>السيد / ذياب محمد صالح المورقي</t>
  </si>
  <si>
    <t>القيمة الاسمية</t>
  </si>
  <si>
    <t>إيجارات</t>
  </si>
  <si>
    <t>رواتب وأجور ومافي حكمها</t>
  </si>
  <si>
    <t>رسوم وعمولات بنكية</t>
  </si>
  <si>
    <t>هاتف وبريد وانترنت</t>
  </si>
  <si>
    <t>قرطاسية ومطبوعات</t>
  </si>
  <si>
    <t>ضيافة ونظافة</t>
  </si>
  <si>
    <t>مصاريف متنوعة</t>
  </si>
  <si>
    <t>صيانة وإصلاح</t>
  </si>
  <si>
    <t>محروقات وزيوت</t>
  </si>
  <si>
    <t>صيانة ومصروفات سيارات</t>
  </si>
  <si>
    <t>متنوعة</t>
  </si>
  <si>
    <t>خصم مسموح به</t>
  </si>
  <si>
    <t>مخزون أول العام</t>
  </si>
  <si>
    <t>المشتريات</t>
  </si>
  <si>
    <t>خصم مكتسب</t>
  </si>
  <si>
    <t>مخزون آخر العام</t>
  </si>
  <si>
    <t>مصروفات بيع وتسويق</t>
  </si>
  <si>
    <t>الرصيـــد دائن</t>
  </si>
  <si>
    <t>الرصيـــد مدين</t>
  </si>
  <si>
    <t>حركة دائـــنة</t>
  </si>
  <si>
    <t>حركة مديـــنة</t>
  </si>
  <si>
    <t>رصيد البداية دائن</t>
  </si>
  <si>
    <t>رصيد البداية مدين</t>
  </si>
  <si>
    <t>اســـم الحســـاب</t>
  </si>
  <si>
    <t>رقـــم</t>
  </si>
  <si>
    <t>م</t>
  </si>
  <si>
    <t>الاصول</t>
  </si>
  <si>
    <t>الاصول المتداولة</t>
  </si>
  <si>
    <t>البنوك</t>
  </si>
  <si>
    <t>مصرف الراجحي</t>
  </si>
  <si>
    <t>البنك الاهلي السعودي</t>
  </si>
  <si>
    <t>بنك الرياض</t>
  </si>
  <si>
    <t>مصرف الانماء</t>
  </si>
  <si>
    <t>بنك البلاد</t>
  </si>
  <si>
    <t>البنك السعودي الفرنسي</t>
  </si>
  <si>
    <t>بنك الامارات دبي الوطني</t>
  </si>
  <si>
    <t>نقدية بالطريق القادسيه</t>
  </si>
  <si>
    <t>شبكات نقاط بيع القادسيه</t>
  </si>
  <si>
    <t>شبكات نقاط بيع الشفا</t>
  </si>
  <si>
    <t>نقدية بالطريق الشفا</t>
  </si>
  <si>
    <t>مبالغ معلقه او لم يتم تحصيلها</t>
  </si>
  <si>
    <t>البنك العربي</t>
  </si>
  <si>
    <t>الصناديق</t>
  </si>
  <si>
    <t>الصندوق الرئيسى القادسية</t>
  </si>
  <si>
    <t>الصندوق الرئيسي الشفا</t>
  </si>
  <si>
    <t>العهد النقديه</t>
  </si>
  <si>
    <t>عهده فرع القادسية</t>
  </si>
  <si>
    <t>عهدة فرع الشفا</t>
  </si>
  <si>
    <t>عهدة تسديد اللوحات القادسيه</t>
  </si>
  <si>
    <t>عهدة تسديد اللوحات الشفا</t>
  </si>
  <si>
    <t>العملاء</t>
  </si>
  <si>
    <t>عملاء افراد</t>
  </si>
  <si>
    <t>مبيعات الافراد</t>
  </si>
  <si>
    <t>عملاء البنوك</t>
  </si>
  <si>
    <t>عملاء الراجحى</t>
  </si>
  <si>
    <t>عملاء الاهلي</t>
  </si>
  <si>
    <t>عملاء الرياض</t>
  </si>
  <si>
    <t>عملاء البلاد</t>
  </si>
  <si>
    <t>عملاء الفرنسي</t>
  </si>
  <si>
    <t>عملاء الامارات</t>
  </si>
  <si>
    <t>عملاء عبداللطيف جميل</t>
  </si>
  <si>
    <t>عملاء شركة ايجارة</t>
  </si>
  <si>
    <t>عملاء محمد يوسف ناغي</t>
  </si>
  <si>
    <t>عملاء شركة سنابل الحديثة</t>
  </si>
  <si>
    <t>عملاء شركة موقع سيارة</t>
  </si>
  <si>
    <t>شركة التيسير العربيه (مساهمه مقفله)</t>
  </si>
  <si>
    <t>عملاء البنك العربي</t>
  </si>
  <si>
    <t>عملاء شركة امكان</t>
  </si>
  <si>
    <t>عملاء بنك الجزيره</t>
  </si>
  <si>
    <t>عملاء بنك الانماء</t>
  </si>
  <si>
    <t>عملاء شركات ومؤسسات</t>
  </si>
  <si>
    <t>عملاء الشركات والمؤسسات</t>
  </si>
  <si>
    <t>ذمم الموظفين</t>
  </si>
  <si>
    <t>ذمم موظفي الشركة</t>
  </si>
  <si>
    <t>ذمم / شريف السعدني</t>
  </si>
  <si>
    <t>ذمم / احمد الشريف</t>
  </si>
  <si>
    <t>ذمم / احمد محمود</t>
  </si>
  <si>
    <t>ذمم / محمد صبري</t>
  </si>
  <si>
    <t>ذمم / احمد حمدي</t>
  </si>
  <si>
    <t>ذمم / ابو ذياب الشخصي</t>
  </si>
  <si>
    <t>ذمم / ابو سعود الشخصي</t>
  </si>
  <si>
    <t>ذمم / يوسف علوان</t>
  </si>
  <si>
    <t>ذمم / حمدي راغب</t>
  </si>
  <si>
    <t>ذمم / علي عبد العال</t>
  </si>
  <si>
    <t>ذمم / محمد الحيدري</t>
  </si>
  <si>
    <t>ذمم / عمر عبد العزيز</t>
  </si>
  <si>
    <t>ذمم / سليمان قاسم</t>
  </si>
  <si>
    <t>ذمم / عبد الرقيب الحيدري</t>
  </si>
  <si>
    <t>ذمم / علاء عادل</t>
  </si>
  <si>
    <t>ذمم / ابراهيم الحيدري</t>
  </si>
  <si>
    <t>ذمم / جميل شائف</t>
  </si>
  <si>
    <t>ذمم / محمد عزت</t>
  </si>
  <si>
    <t>ذمم / ياسر المورقي الشخصي</t>
  </si>
  <si>
    <t>ذمم / يوسف المورقي الشخصي</t>
  </si>
  <si>
    <t>ذمم / محمد ممدوح</t>
  </si>
  <si>
    <t>ذمم / عبد المحسن المورقي</t>
  </si>
  <si>
    <t>ذمم / عبد الله امين</t>
  </si>
  <si>
    <t>ذمم / عمر عاشور</t>
  </si>
  <si>
    <t>ذمم / سلطان شملول</t>
  </si>
  <si>
    <t>ذمم / محمد صالح ابو متعب</t>
  </si>
  <si>
    <t>ذمم / عمر حمد المورقي</t>
  </si>
  <si>
    <t>ذمم / عبدالله صالح ابو سلطان</t>
  </si>
  <si>
    <t>ذمم / نور الدين الاثيوبي</t>
  </si>
  <si>
    <t>ذمم / حاتم العيسي</t>
  </si>
  <si>
    <t>ذمم / اكبر الهندي</t>
  </si>
  <si>
    <t>ذمم/ محمد حسين</t>
  </si>
  <si>
    <t>ذمم / شهيد الاسلام</t>
  </si>
  <si>
    <t>ذمم / محمد ماهر</t>
  </si>
  <si>
    <t>ذمم / ابراهيم الاثيوبي الشفا</t>
  </si>
  <si>
    <t>ذمم / عمر المورقي</t>
  </si>
  <si>
    <t>ذمم / بنجالي محمد شادوت</t>
  </si>
  <si>
    <t>ذمم / بنجالي محمد اشتياق</t>
  </si>
  <si>
    <t>ذمم/فهد الحيدري</t>
  </si>
  <si>
    <t>ذمم / محمد السوداني / الشفا</t>
  </si>
  <si>
    <t>ذمم/ ابراهيم شوقي</t>
  </si>
  <si>
    <t>ذمم/ فيصل الشعبي</t>
  </si>
  <si>
    <t>ذمم/ محمد همام</t>
  </si>
  <si>
    <t>ذمم / نور الدين اليمني</t>
  </si>
  <si>
    <t>محمود عبدالقادر الاثيوبي</t>
  </si>
  <si>
    <t>ذمم / علي باحميد</t>
  </si>
  <si>
    <t>ذمم / صادق الحيدري</t>
  </si>
  <si>
    <t>ذمم / محمد السمري</t>
  </si>
  <si>
    <t>ذمم / جاسم امين</t>
  </si>
  <si>
    <t>ذمم / مشعل الروقي</t>
  </si>
  <si>
    <t>ذمم / محمد البنجالي</t>
  </si>
  <si>
    <t>ابراهيم الاثيوبي القادسية</t>
  </si>
  <si>
    <t>ذمم / ابراهيم حبيب</t>
  </si>
  <si>
    <t>ذمم/الاستاذ حمدي السمري</t>
  </si>
  <si>
    <t>ذمم / عرفات المنهالى</t>
  </si>
  <si>
    <t>ذمم / امين الاثيوبى</t>
  </si>
  <si>
    <t>ذمم / عدنان الخطابي</t>
  </si>
  <si>
    <t>محمد الريمي</t>
  </si>
  <si>
    <t>ذمم / نور محمد الهندي -القادسية</t>
  </si>
  <si>
    <t>ذمم / محمد ناجي رشوان</t>
  </si>
  <si>
    <t>ذمم/حسام توفيق محمد</t>
  </si>
  <si>
    <t>ذمم / عمر سواق السطحة</t>
  </si>
  <si>
    <t>حسابات مدينة اخرى</t>
  </si>
  <si>
    <t>ايرادات مستحقة</t>
  </si>
  <si>
    <t>ايرادات مستحقة حافز  مبيعات بنك الرياض</t>
  </si>
  <si>
    <t>ايراد مستحق حافز السيارات</t>
  </si>
  <si>
    <t>خطابات الضمان</t>
  </si>
  <si>
    <t>خطابات ضمان لدي الغير</t>
  </si>
  <si>
    <t>مصروفات مدفوعة مقدما</t>
  </si>
  <si>
    <t>ايجارات مدفوعه مقدما القادسية</t>
  </si>
  <si>
    <t>ايجارات مدفوعه مقدما الشفا - 1</t>
  </si>
  <si>
    <t>مصروفات مدفوعه مقدما مستودعات</t>
  </si>
  <si>
    <t>مدفوع مقدم مستودع القادسية</t>
  </si>
  <si>
    <t>ايجارات مدفوعه مقدما الشفا 2</t>
  </si>
  <si>
    <t>ايجارات مدفوعه مقدما معرض البريمي</t>
  </si>
  <si>
    <t>مصروفات مدفوعة مقدما صيانة سستم اكسا</t>
  </si>
  <si>
    <t>المخزون الرئيسي</t>
  </si>
  <si>
    <t>بضاعه بالطريق</t>
  </si>
  <si>
    <t>جاري الفروع</t>
  </si>
  <si>
    <t>جاري فرع القادسية و الشفا</t>
  </si>
  <si>
    <t>جاري غير مستخدم</t>
  </si>
  <si>
    <t>الاصول الثابتة</t>
  </si>
  <si>
    <t>الاصول الثابتة تفصيلي</t>
  </si>
  <si>
    <t>اصول ثابتة سيارات</t>
  </si>
  <si>
    <t>اثاث وديكور ومفروشات</t>
  </si>
  <si>
    <t>اجهزة حاسب ألي وطابعات</t>
  </si>
  <si>
    <t>اصول ثابتة تكيفات</t>
  </si>
  <si>
    <t>اصول ثابتة اجهزة كهربائية</t>
  </si>
  <si>
    <t>اصول ثابتة سستم إكسا</t>
  </si>
  <si>
    <t>مباني وانشاءات علي املاك الغير الشفا</t>
  </si>
  <si>
    <t>لوحات اعلانيه</t>
  </si>
  <si>
    <t>مشروعات رأسمالية تحت التنفيذ الشفا</t>
  </si>
  <si>
    <t>مشروعات رأسمالية تحت التنفيذ البريمي</t>
  </si>
  <si>
    <t>اصول - اجهزة امن وسلامة</t>
  </si>
  <si>
    <t>ساطحات</t>
  </si>
  <si>
    <t>مكيفات صحراوية</t>
  </si>
  <si>
    <t>اصول اخرى</t>
  </si>
  <si>
    <t>مصاريف تأسيس</t>
  </si>
  <si>
    <t>مصاريف تأسيس القادسية</t>
  </si>
  <si>
    <t>الخصوم</t>
  </si>
  <si>
    <t>الخصوم المتداولة</t>
  </si>
  <si>
    <t>حسابات دائنة اخري</t>
  </si>
  <si>
    <t>سداد حافز بنك الرياض</t>
  </si>
  <si>
    <t>سعيات سداد اللوحات والتامين</t>
  </si>
  <si>
    <t>جزاءات موظفين</t>
  </si>
  <si>
    <t>فروقات اسعار السيارات</t>
  </si>
  <si>
    <t>سداد لوحات الامارات وعبد اللطيف جميل</t>
  </si>
  <si>
    <t>الموردون</t>
  </si>
  <si>
    <t>موردين سيارات</t>
  </si>
  <si>
    <t>داخلين</t>
  </si>
  <si>
    <t>موردين خارجيين</t>
  </si>
  <si>
    <t>موردون متنوعون</t>
  </si>
  <si>
    <t>معقب عبدالرحمن ابراهيم المورقي</t>
  </si>
  <si>
    <t>شركة حماية لكتيبات الضمان</t>
  </si>
  <si>
    <t>مكتب المخلص فرحان دهيمان</t>
  </si>
  <si>
    <t>محمد صالح السبيعي - مستودع القادسيه</t>
  </si>
  <si>
    <t>مؤسسة التكنولوجيا الذهبية للتجارة</t>
  </si>
  <si>
    <t>مؤسسة همس الوطن للتجارة</t>
  </si>
  <si>
    <t>معقب ابو منصور</t>
  </si>
  <si>
    <t>مكتب السديري للمحاسبه والمراجعه</t>
  </si>
  <si>
    <t>شركة موقع سيارة للتجارة</t>
  </si>
  <si>
    <t>شركة التصميم الحديث للدعاية</t>
  </si>
  <si>
    <t>شركة رؤية الجوهري للتكيفات</t>
  </si>
  <si>
    <t>شركة التعاونية للتامين</t>
  </si>
  <si>
    <t>مصنع شركة اللبنة الذهبيه</t>
  </si>
  <si>
    <t>مؤسسة حمد سليمان للتجارة</t>
  </si>
  <si>
    <t>مؤسسة ابراج الذكري للمقاولات</t>
  </si>
  <si>
    <t>شركة الراجحي للبناء والتعمير</t>
  </si>
  <si>
    <t>مؤسسة ابلاج للتجارة</t>
  </si>
  <si>
    <t>شركة الخنيزان للتجارة</t>
  </si>
  <si>
    <t>ظافر فايز سعد الاسمري كلايدنج</t>
  </si>
  <si>
    <t>مؤسسة الرؤية التصويرية</t>
  </si>
  <si>
    <t>مؤسسة ميدان الفارس للتجاره</t>
  </si>
  <si>
    <t>مؤسسة طارق الفهد التجارية للتجارة</t>
  </si>
  <si>
    <t>مؤسسة خبراء الامانه للاجهزة الكهربائية</t>
  </si>
  <si>
    <t>وكالة مسار الاعلان للدعايه والاعلان</t>
  </si>
  <si>
    <t>هيثم يحيي علي القحيط</t>
  </si>
  <si>
    <t>ابراهيم الكهربائي</t>
  </si>
  <si>
    <t>مؤسسة خير زمان للمقاولات</t>
  </si>
  <si>
    <t>مؤسسة شموع النايفة للمياه</t>
  </si>
  <si>
    <t>مؤسسة لمسة اثاثي للتجارة</t>
  </si>
  <si>
    <t>مؤسسة محور النظم التجارية-اكسا</t>
  </si>
  <si>
    <t>مؤسسة رواد الاستضافة للتجارة</t>
  </si>
  <si>
    <t>شركة سبيكلر لخدمات السيارات</t>
  </si>
  <si>
    <t>شركة اصالة البيان التجارية</t>
  </si>
  <si>
    <t>مؤسسة خيوط السدي للتجارة</t>
  </si>
  <si>
    <t>مؤسسة حلول عطرية للعطور</t>
  </si>
  <si>
    <t>فهاد متعب فهاد السبيعي-ايجار الشفا</t>
  </si>
  <si>
    <t>علي محمد سويلم الحسيني الشريف-البريمي</t>
  </si>
  <si>
    <t>شركة ذكاء الانظمه لتقنية المعلومات</t>
  </si>
  <si>
    <t>مؤسسه رؤيا الأثاث للتجارة</t>
  </si>
  <si>
    <t>مؤسسة محمد ناصر السيد للانارة</t>
  </si>
  <si>
    <t>شركة روعة الاهتمام للتجاره</t>
  </si>
  <si>
    <t>مؤسسة دار الزنبقي للمقاولات</t>
  </si>
  <si>
    <t>مكتب انشاءات الشرق للهندسة المدنية</t>
  </si>
  <si>
    <t>شركة ادراك العالمية</t>
  </si>
  <si>
    <t>شركة تيك توك بي تي اي</t>
  </si>
  <si>
    <t>شركة سيارتك</t>
  </si>
  <si>
    <t>هاني حسن عبدالحميد محجوب</t>
  </si>
  <si>
    <t>موردين شحن سيارات</t>
  </si>
  <si>
    <t>شركة البسامي الدولية</t>
  </si>
  <si>
    <t>شركة نقليات اعمال الدمعان</t>
  </si>
  <si>
    <t>حساب ابو ايه للشحن بالرياض</t>
  </si>
  <si>
    <t>شركة الجري للنقليات</t>
  </si>
  <si>
    <t>شركة الرسام لنقل البضائع</t>
  </si>
  <si>
    <t>شركة سمسا للنقل والشحن</t>
  </si>
  <si>
    <t>مصروفات مستحقة</t>
  </si>
  <si>
    <t>الرواتب المستحقه</t>
  </si>
  <si>
    <t>رواتب مستحقة القادسية</t>
  </si>
  <si>
    <t>رواتب مستحقه الشفا</t>
  </si>
  <si>
    <t>عمولات مستحقة</t>
  </si>
  <si>
    <t>عمولات مستحقة مناديب خارجيه القادسيه</t>
  </si>
  <si>
    <t>عمولات مستحقة موظفين الشركة</t>
  </si>
  <si>
    <t>عمولات مستحقة مناديب خارجية الشفا</t>
  </si>
  <si>
    <t>تأمين مستحق مناديب خارجيه</t>
  </si>
  <si>
    <t>مصروفات مستحقة متنوعة</t>
  </si>
  <si>
    <t>عمولات بنكية مستحقة</t>
  </si>
  <si>
    <t>اعباء تمويلية مستحقة</t>
  </si>
  <si>
    <t>الضرائب</t>
  </si>
  <si>
    <t>ضريبة القيمة المضافة للمبيعات</t>
  </si>
  <si>
    <t>ضريبة قيمة مضافه للمصاريف</t>
  </si>
  <si>
    <t>خصوم غير متداولة</t>
  </si>
  <si>
    <t>مرابحات وتسهيلات ائتمانية</t>
  </si>
  <si>
    <t>مرابحة الراجحي</t>
  </si>
  <si>
    <t>المخصصات</t>
  </si>
  <si>
    <t>مخصص زكاة اعمال</t>
  </si>
  <si>
    <t>مخصص الزكاه السنويه</t>
  </si>
  <si>
    <t>مخصص نهاية خدمة</t>
  </si>
  <si>
    <t>مخصص نهاية خدمة موظفين الامارات</t>
  </si>
  <si>
    <t>مجمع اهلاك الاصول</t>
  </si>
  <si>
    <t>مجمع اهلاك اصول الرياض</t>
  </si>
  <si>
    <t>مجمع اهلاك السيارات</t>
  </si>
  <si>
    <t>مجمع اهلاك ديكورات</t>
  </si>
  <si>
    <t>مجمع اهلاك كمبيوتر وطابعات</t>
  </si>
  <si>
    <t>مجمع اهلاك تكيفات</t>
  </si>
  <si>
    <t>مجمع اهلاك اجهزة كهربائية</t>
  </si>
  <si>
    <t>مجمع اهلاك سستم إكسا</t>
  </si>
  <si>
    <t>مجمع اهلاك مباني وانشاءات ع.املاك الغير-الشفا</t>
  </si>
  <si>
    <t>مجمع اهلاك لوحات اعلانية</t>
  </si>
  <si>
    <t>مجمع اهلاك اجهزة امن وسلامة</t>
  </si>
  <si>
    <t>مجمع اهلاك سطحات</t>
  </si>
  <si>
    <t>مجمع اهلام مكيفات صحراوية</t>
  </si>
  <si>
    <t>اطفاء مصاريف التاسيس</t>
  </si>
  <si>
    <t>اطفاء مصاريف تأسيس القادسية</t>
  </si>
  <si>
    <t>الايرادات</t>
  </si>
  <si>
    <t>ايرادات النشاط</t>
  </si>
  <si>
    <t>المبيعات</t>
  </si>
  <si>
    <t>مبيعات آجلة</t>
  </si>
  <si>
    <t>ايرادات غير النشاط</t>
  </si>
  <si>
    <t>ايرادات متنوعة خصم مكتسب وسعي</t>
  </si>
  <si>
    <t>خصم مكتسب شركة توزيع وتسويق السيارات</t>
  </si>
  <si>
    <t>خصم مكتسب شركة سنابل</t>
  </si>
  <si>
    <t>خصم مكتسب شركة بترومين</t>
  </si>
  <si>
    <t>خصم مكتسب شركة يوسف ناغي مناهل</t>
  </si>
  <si>
    <t>خصم مكتسب شركة التوريدات الوطنية</t>
  </si>
  <si>
    <t>خصم مكتسب شركة الجميح جنرال</t>
  </si>
  <si>
    <t>خصم مكتسب شركة عبدالله هاشم المحدودة</t>
  </si>
  <si>
    <t>خصم مكتسب شركة محمد يوسف ناغي - فورد</t>
  </si>
  <si>
    <t>المصاريف</t>
  </si>
  <si>
    <t>مصروفات عمومية وادارية</t>
  </si>
  <si>
    <t>رواتب وأجورادارية وما في حكمها</t>
  </si>
  <si>
    <t>رئيسي اجور ورواتب</t>
  </si>
  <si>
    <t>مصروف رواتب موظفين ك</t>
  </si>
  <si>
    <t>مصروفات رواتب اضافية</t>
  </si>
  <si>
    <t>مصروف بدل الاجازة</t>
  </si>
  <si>
    <t>مصروف تذاكر السفر</t>
  </si>
  <si>
    <t>مصروف نهاية الخدمة</t>
  </si>
  <si>
    <t>مصروف بدل مواصلات وانتقال</t>
  </si>
  <si>
    <t>مصروف تامين وكشف طبي</t>
  </si>
  <si>
    <t>مصروف بدلات الملابس</t>
  </si>
  <si>
    <t>مصروف تجديد اقامات</t>
  </si>
  <si>
    <t>مصروف خروج وعوده</t>
  </si>
  <si>
    <t>مصروف مكافآت ادارية</t>
  </si>
  <si>
    <t>مصروف نقل كفالة</t>
  </si>
  <si>
    <t>مصروف مفروشات سكنية</t>
  </si>
  <si>
    <t>مصاريف مكتبية وعامه</t>
  </si>
  <si>
    <t>رئيسي لوازم مكتبية وقرطاسية</t>
  </si>
  <si>
    <t>حبر  - احبار للطابعات</t>
  </si>
  <si>
    <t>اوراق طباعه   A4</t>
  </si>
  <si>
    <t>قرطاسيه ومطبوعات وادوات مكتبيه</t>
  </si>
  <si>
    <t>مصروف صيانة الكمبيوتر والطابعات</t>
  </si>
  <si>
    <t>مطبوعات سندات وفواتير</t>
  </si>
  <si>
    <t>مصاريف عمومية وادارية</t>
  </si>
  <si>
    <t>مصروف فواتير الكهرباء والمياه</t>
  </si>
  <si>
    <t>مصروف ارسالات بريد وبرق</t>
  </si>
  <si>
    <t>مصروف انترنت واتصالات</t>
  </si>
  <si>
    <t>مصروف رسوم وعمولات بنكية</t>
  </si>
  <si>
    <t>مصروف تامينات اجتماعيه</t>
  </si>
  <si>
    <t>مصروف دعاية واعلان</t>
  </si>
  <si>
    <t>مصروف تبرعات وصدقات</t>
  </si>
  <si>
    <t>اتعاب مهنية واستشارية</t>
  </si>
  <si>
    <t>مصروف البوفية والضيافه</t>
  </si>
  <si>
    <t>مصروف طعام وافطار صائم</t>
  </si>
  <si>
    <t>مصروف رسوم واشتراكات حكومية</t>
  </si>
  <si>
    <t>مصروف كتيبات قصر الضمان</t>
  </si>
  <si>
    <t>صيانة سباكه وصرف وكهرباء واجهزة</t>
  </si>
  <si>
    <t>مصاريف نقل ملكية سيارات</t>
  </si>
  <si>
    <t>مصروف اشتراك موقع حراج</t>
  </si>
  <si>
    <t>مصروفات متنوعة</t>
  </si>
  <si>
    <t>مصروف تخليص جمركي</t>
  </si>
  <si>
    <t>لوحة واستمارة</t>
  </si>
  <si>
    <t>مصروف عمولات مناديب خارجيه</t>
  </si>
  <si>
    <t>مصروف عمولات المبيعات لموظفي الشركة</t>
  </si>
  <si>
    <t>مصاريف عن طريق الشركاء</t>
  </si>
  <si>
    <t>مصروف اكراميات</t>
  </si>
  <si>
    <t>مصروف غاز</t>
  </si>
  <si>
    <t>مصروف مواد نظافه واغراض تنظيف</t>
  </si>
  <si>
    <t>مصروف صيانة اجهزة</t>
  </si>
  <si>
    <t>مصروف سعيات عن طريق المديرين</t>
  </si>
  <si>
    <t>مصاريف تجهيز فرع الشفا 2</t>
  </si>
  <si>
    <t>مصاريف تجهيز معرض البريمي</t>
  </si>
  <si>
    <t>مخالفات حكومية ومرورية</t>
  </si>
  <si>
    <t>لوازم مستهلكة</t>
  </si>
  <si>
    <t>تعقيب ورسوم اصدار لوحات</t>
  </si>
  <si>
    <t>مصروف اتعاب برمجة وانظمة حاسب</t>
  </si>
  <si>
    <t>مصاريف السيارات</t>
  </si>
  <si>
    <t>رئيسي صيانة السيارات</t>
  </si>
  <si>
    <t>صيانة سيارة الشركة الادارية</t>
  </si>
  <si>
    <t>صيانة السيارات الجديده</t>
  </si>
  <si>
    <t>بنزين وزيوت سيارة الشركة الادارية</t>
  </si>
  <si>
    <t>بنزين وزيوت للسيارات الجديده</t>
  </si>
  <si>
    <t>مصاريف شحن سيارات داخل الرياض</t>
  </si>
  <si>
    <t>مصاريف شحن خارجي ودولي</t>
  </si>
  <si>
    <t>مصروف شحن وصيانة وزيوت الساطحة</t>
  </si>
  <si>
    <t>الاهلاكات</t>
  </si>
  <si>
    <t>مصروف اهلاك السيارات</t>
  </si>
  <si>
    <t>مصروف اهلاك ديكورات وترميمات</t>
  </si>
  <si>
    <t>مصروف اهلاك كمبيوتر وطابعات</t>
  </si>
  <si>
    <t>مصروف اهلاك تكيفات</t>
  </si>
  <si>
    <t>مصروف اهلاك اجهزة كهربائية</t>
  </si>
  <si>
    <t>مصروف اهلاك سستم إكسا</t>
  </si>
  <si>
    <t>مصروف اهلاك مباني وانشاءات علي املاك الغير</t>
  </si>
  <si>
    <t>مصروف اهلاك لوحات اعلانية</t>
  </si>
  <si>
    <t>مصروف اهلاك اجهزة امن وسلامة</t>
  </si>
  <si>
    <t>مصروف اهلاك سطحات</t>
  </si>
  <si>
    <t>مصروف اهلاك مكيفات صحراوية</t>
  </si>
  <si>
    <t>مصاريف تسويق وتوزيع</t>
  </si>
  <si>
    <t>رواتب واجور وما في حكمها تسويقي</t>
  </si>
  <si>
    <t>رواتب واجور موظفين الشركة التسويقيه</t>
  </si>
  <si>
    <t>مصروف تجديد ونقل كفاله وخروج واخري تسويقي</t>
  </si>
  <si>
    <t>عمولات المناديب التسويقيه</t>
  </si>
  <si>
    <t>مصاريف تسويقيه اخري</t>
  </si>
  <si>
    <t>مصاريف دعاية واعلان تسويقي</t>
  </si>
  <si>
    <t>كهرباء ومياه تسويقي</t>
  </si>
  <si>
    <t>صيانة عامه تسويقيه</t>
  </si>
  <si>
    <t>مصاريف تسويقية متنوعة</t>
  </si>
  <si>
    <t>مصاريف مستودعات ومعارض تسويقي</t>
  </si>
  <si>
    <t>ايجار معارض ومستودعات تسويقي</t>
  </si>
  <si>
    <t>ايجار معرض القادسية 1 تسويقي</t>
  </si>
  <si>
    <t>ايجار معرض الشفا 1 تسويقي</t>
  </si>
  <si>
    <t>ايجار مستودع القادسية 1 تسويقي</t>
  </si>
  <si>
    <t>ايجار معرض الشفا 2 تسويقي</t>
  </si>
  <si>
    <t>ايجار معرض القادسيه 2 البريمي تسويقي</t>
  </si>
  <si>
    <t>تكلفة المبيعات</t>
  </si>
  <si>
    <t>تكلفة مبيعات النشاط</t>
  </si>
  <si>
    <t>تكلفة مبيعات رمز الامارات</t>
  </si>
  <si>
    <t>مصاريف المشتريات</t>
  </si>
  <si>
    <t>مصروفات مشتريات للشركة</t>
  </si>
  <si>
    <t>لوحة واستماره مشتروات</t>
  </si>
  <si>
    <t>كتيبات الضمان م</t>
  </si>
  <si>
    <t>تخليص جمركي مشتروات</t>
  </si>
  <si>
    <t>خصم مسموح به م</t>
  </si>
  <si>
    <t>م.مشتروات شحن ومحروقات</t>
  </si>
  <si>
    <t>اعباء تمويلية</t>
  </si>
  <si>
    <t>عمولات اعباء تمويلية</t>
  </si>
  <si>
    <t>عمولات بنكية للمرابحات</t>
  </si>
  <si>
    <t>حقوق الملكية</t>
  </si>
  <si>
    <t>رأس المال والارباح</t>
  </si>
  <si>
    <t>رأس المال المسجل</t>
  </si>
  <si>
    <t>ارباح مبقاة</t>
  </si>
  <si>
    <t>جاري الشركاء</t>
  </si>
  <si>
    <t>جاري الشريك 1 ذياب المورقي</t>
  </si>
  <si>
    <t>جاري الشريك 2 عبدالرحمن المورقي</t>
  </si>
  <si>
    <t>احتياطيات</t>
  </si>
  <si>
    <t>احتياطي نظامي رمز الامارات</t>
  </si>
  <si>
    <t>الاجمالـــي</t>
  </si>
  <si>
    <t>المستوى 1</t>
  </si>
  <si>
    <t>المستوى 2</t>
  </si>
  <si>
    <t>المستوى 3</t>
  </si>
  <si>
    <t>المستوى 4</t>
  </si>
  <si>
    <t>التقريب</t>
  </si>
  <si>
    <t>ترصيد أخر الفترة</t>
  </si>
  <si>
    <t>ترصيد أول الفترة</t>
  </si>
  <si>
    <t>مستوى 1</t>
  </si>
  <si>
    <t>مستوى 2</t>
  </si>
  <si>
    <t>مستوى 3</t>
  </si>
  <si>
    <t>مستوى 4</t>
  </si>
  <si>
    <t>مصروفات</t>
  </si>
  <si>
    <t>دفعات مقدمة من دائنون تجاريون</t>
  </si>
  <si>
    <t>مشروعات رأسمالية تحت التنفيذ</t>
  </si>
  <si>
    <t>قروض قصيرة الآجل</t>
  </si>
  <si>
    <t>إيرادات مستحقة</t>
  </si>
  <si>
    <t>خطابات ضمان</t>
  </si>
  <si>
    <t>مصروفات صيانة</t>
  </si>
  <si>
    <t>مبانى على أملاك الغير</t>
  </si>
  <si>
    <t>لوحات إعلانية</t>
  </si>
  <si>
    <t>أمن وسلامة</t>
  </si>
  <si>
    <r>
      <t xml:space="preserve"> </t>
    </r>
    <r>
      <rPr>
        <b/>
        <sz val="12"/>
        <color rgb="FF000000"/>
        <rFont val="Times New Roman"/>
        <family val="1"/>
      </rPr>
      <t xml:space="preserve"> </t>
    </r>
    <r>
      <rPr>
        <b/>
        <sz val="12"/>
        <color rgb="FF000000"/>
        <rFont val="Sakkal Majalla"/>
      </rPr>
      <t>مخصص الزكاة الشرعية</t>
    </r>
  </si>
  <si>
    <t>سيارات و وسائل نقل</t>
  </si>
  <si>
    <t>دعاية و إعلان</t>
  </si>
  <si>
    <t>تعقيب وجوازات</t>
  </si>
  <si>
    <t>دعاية وتسويق</t>
  </si>
  <si>
    <t>ايجارات</t>
  </si>
  <si>
    <t>إيجار مقدم</t>
  </si>
  <si>
    <t>تأمين مستحق</t>
  </si>
  <si>
    <t>عمولات وأعباء بنكية</t>
  </si>
  <si>
    <t>أعباء تمويلية</t>
  </si>
  <si>
    <t>بضاعة بالطريق</t>
  </si>
  <si>
    <t>زيادة رأس المال</t>
  </si>
  <si>
    <t>المكون من الزكاة الشرعية</t>
  </si>
  <si>
    <t>ممتلكات ومعدات</t>
  </si>
  <si>
    <t>مستحقات وأرصدة دائنة أخرى</t>
  </si>
  <si>
    <t xml:space="preserve">صــافي النقـد (المستخدم في)  الأنشطة الاستثمارية </t>
  </si>
  <si>
    <t>(مـدفـوعـات) لشـراء ممتلكات ومعدات</t>
  </si>
  <si>
    <r>
      <t xml:space="preserve">6 -  </t>
    </r>
    <r>
      <rPr>
        <b/>
        <u/>
        <sz val="13"/>
        <rFont val="Sakkal Majalla"/>
      </rPr>
      <t>مـدفـوعـات  مـقـدمـة وأرصـدة مـديـنـة أخـرى</t>
    </r>
  </si>
  <si>
    <t>مصروفات أخرى مستحقة</t>
  </si>
  <si>
    <t>تتمثــــــل الأطراف ذات العلاقة في الشركــــــــاء بالشركة  وفيما يلي ملخصا بأهم المعاملات التي تمت بين الشركة والأطراف ذوي العلاقة خلال العام:</t>
  </si>
  <si>
    <t>مدفوعات لشراء أصول غير ملموسة</t>
  </si>
  <si>
    <t xml:space="preserve">رواتب وأجور وعمولات </t>
  </si>
  <si>
    <t>كهرباء ومياه  وهاتف</t>
  </si>
  <si>
    <t>إهــلاك الممتلكات والمعدات</t>
  </si>
  <si>
    <t>إهلاك الممتلكات والمعدات</t>
  </si>
  <si>
    <t>31 ديسمبر 2023م</t>
  </si>
  <si>
    <t>الرصيد كما في 31 ديسمبر 2023م</t>
  </si>
  <si>
    <t>ايضاحات حول القوائم المالية عن السنة المنتهية في 31 ديسمبر 2023م</t>
  </si>
  <si>
    <t>ارباح العام 2022</t>
  </si>
  <si>
    <t>ارباح شهر 12 س 2022</t>
  </si>
  <si>
    <t xml:space="preserve">الوعاء الزكوي في 31 ديسمبر 2022م </t>
  </si>
  <si>
    <t>مطابقة الأرصدة الافتتاحية من واقع ميزان المراجعة في 01 يناير 2023م مع القوائم المالية المدققة في 31 ديسمبر 2022م</t>
  </si>
  <si>
    <t>ميزان المراجعة في</t>
  </si>
  <si>
    <t>الميزانية المعتمدة في</t>
  </si>
  <si>
    <t>01 يناير 2023م</t>
  </si>
  <si>
    <t>الفرق</t>
  </si>
  <si>
    <t>الملاحظات</t>
  </si>
  <si>
    <t>وكالات</t>
  </si>
  <si>
    <t>معارض وشركات</t>
  </si>
  <si>
    <t>موردين خدمات</t>
  </si>
  <si>
    <t>مبلط فياض يد دين</t>
  </si>
  <si>
    <t>شركة اتحاد المعادن للحديد</t>
  </si>
  <si>
    <t>شركة روعة الاهتمام للتجارة</t>
  </si>
  <si>
    <t>وكالة مسار الاعلان للدعاية والاعلان</t>
  </si>
  <si>
    <t>مقاول البناء سامي خليفة البرغوث</t>
  </si>
  <si>
    <t>مؤسسة الضمان الاكيد للبطاريات</t>
  </si>
  <si>
    <t>مؤسسة المشروب العذب التجارية</t>
  </si>
  <si>
    <t>مؤسسة شموخ النايفة لتوريد المياه</t>
  </si>
  <si>
    <t>شركة حماية السعودية المحدودة</t>
  </si>
  <si>
    <t>مقاول البناء سامي البرغوث(اسمنت)</t>
  </si>
  <si>
    <t>صنقور عبدالقادر سالم الطاهري</t>
  </si>
  <si>
    <t>شركة سيارتك (تخليص لوحات)</t>
  </si>
  <si>
    <t>مكتب فرحان دهيمان الشمري للتخليص الجمركي</t>
  </si>
  <si>
    <t>محمد رياض العلي مورد بلوك</t>
  </si>
  <si>
    <t>شركة سمسا للنقل السريع المحدودة</t>
  </si>
  <si>
    <t>شركة سند العروبة للتجارة</t>
  </si>
  <si>
    <t>شركة اريج الالوان للطباعة</t>
  </si>
  <si>
    <t>سباك /نقاش احمد بشير</t>
  </si>
  <si>
    <t>معقب صادق احمد هزاع عبده</t>
  </si>
  <si>
    <t>مؤسسة النظام المبكر للتجارة</t>
  </si>
  <si>
    <t>شركة مجموعة المهيلب للمنتجات الاسمنتية</t>
  </si>
  <si>
    <t>مؤسسة متعب عبدالله السبيعي للخط والرسم</t>
  </si>
  <si>
    <t>مؤسسة نيرفا التجارية</t>
  </si>
  <si>
    <t>مؤسسة سعود عوض العنزي للتجارة</t>
  </si>
  <si>
    <t>كهربائي المبني الجديد/الامين</t>
  </si>
  <si>
    <t>معقب احمد الذيبان</t>
  </si>
  <si>
    <t>مؤسسة امينه قحض العتيبي للتبريد والتكييف</t>
  </si>
  <si>
    <t>شركة مصنع ك. سبان السعودية للمباني المعدنية المحدودة</t>
  </si>
  <si>
    <t>احمد عمر معقب</t>
  </si>
  <si>
    <t>شركة ضمان المتحدة لخدمات السيارات</t>
  </si>
  <si>
    <t>مؤسسة عددة اماكن لخدمات الحاويات</t>
  </si>
  <si>
    <t>شركة مصدر لمواد البناء</t>
  </si>
  <si>
    <t>عامل محارة محمد جيانفير</t>
  </si>
  <si>
    <t>فهاد متعب فهاد السبيعي - ايجار الشفا</t>
  </si>
  <si>
    <t>مؤسسة متعب العنزي</t>
  </si>
  <si>
    <t>وكالة كندة للدعاية والاعلان</t>
  </si>
  <si>
    <t>مورد حمد مسعود نوار الرحيمي</t>
  </si>
  <si>
    <t>مؤسسة الطراز الحديث للمقاولات</t>
  </si>
  <si>
    <t>علي محمد سويلم الحسيني -ايجار المعرض</t>
  </si>
  <si>
    <t>عامل نقاشة مبني جديد -موكتر اوسين</t>
  </si>
  <si>
    <t>شركة افراس للتجارة المقاولات</t>
  </si>
  <si>
    <t>شركة ادراك العالمية محاسبون ومراجعون</t>
  </si>
  <si>
    <t>شركة مصادر الكميات للتجاره</t>
  </si>
  <si>
    <t>شركة حلول عطرية للعطور</t>
  </si>
  <si>
    <t>مبلط سيراميك المبني الجديد/محمد نضيم الدين</t>
  </si>
  <si>
    <t>مؤسسة ديرة نجد للعوازل</t>
  </si>
  <si>
    <t>شركة نواة الطاقه للمقاولات العامه</t>
  </si>
  <si>
    <t>مؤسسة راشد الدوسري للبناء والعوازل</t>
  </si>
  <si>
    <t>الوميتال المبني الجديد/هلال غازي</t>
  </si>
  <si>
    <t>ابواب حديد المبني الجديد/مختار حسين الحق</t>
  </si>
  <si>
    <t>مؤسسة الحصن للكمبيوتر</t>
  </si>
  <si>
    <t>محل عبدالله سعد المشوح للصيانه والتبريد</t>
  </si>
  <si>
    <t>مؤسسة همم الابتكار للمقاولات</t>
  </si>
  <si>
    <t>شركة واجهات ذكية للتجارة</t>
  </si>
  <si>
    <t>شركة زيد سعود غالي الغربي</t>
  </si>
  <si>
    <t>مكتب خط الاتصال الاول للعقارات</t>
  </si>
  <si>
    <t>تركي حمد محيميد الخميسي-مستودع</t>
  </si>
  <si>
    <t>شركة لومي الكهربائيه للتجارة</t>
  </si>
  <si>
    <t>شركة النجوم الساطعه التجاريه</t>
  </si>
  <si>
    <t>شركة الخليج العربي لاعمال المقاولات والصيانه</t>
  </si>
  <si>
    <t>مؤسسة ربوع تالا للسيراميك</t>
  </si>
  <si>
    <t>مؤسسة عنوان الاضاءه للتجاره</t>
  </si>
  <si>
    <t>شركة زين العالميه للتجاره</t>
  </si>
  <si>
    <t>مؤسسة زوايا الامان للامن والسلامه</t>
  </si>
  <si>
    <t>مؤسسة عبدالرحمن مناع للزجاج</t>
  </si>
  <si>
    <t>مؤسسة دكتور الزجاج لتركيب الزجاج</t>
  </si>
  <si>
    <t>مؤسسة خالد عبد الله السماعيل للمقاولات</t>
  </si>
  <si>
    <t>نجار المبني الجديد شنوده متحت يونان</t>
  </si>
  <si>
    <t>شركة علي خلف العنزي</t>
  </si>
  <si>
    <t>مؤسسة زهرة التويم التجاريه</t>
  </si>
  <si>
    <t>مؤسسة عيظه كرامة للسباكة والكهرباء</t>
  </si>
  <si>
    <t>سامي عبد الخالق ابو صلاح</t>
  </si>
  <si>
    <t>مورد دفان حاجم حميدي العلي</t>
  </si>
  <si>
    <t>شركة الصريف للمقاولات</t>
  </si>
  <si>
    <t>مؤسسة الوردة الثلجية للتجارة 1</t>
  </si>
  <si>
    <t>مؤسسة خطط الاعتماد للمقاولات</t>
  </si>
  <si>
    <t>مؤسسة ميدان الفارس</t>
  </si>
  <si>
    <t>شركة التكنولوجيا الذهبيه للتجاره</t>
  </si>
  <si>
    <t>مؤسسة محور النظم التجاريه</t>
  </si>
  <si>
    <t>شركة الشتاء والصيف</t>
  </si>
  <si>
    <t>شركة توب ليدر لخدمات السيارات</t>
  </si>
  <si>
    <t>مؤسسة لمسة اثاثي للتجاره</t>
  </si>
  <si>
    <t>شركة قصر الاواني</t>
  </si>
  <si>
    <t>شركة المشروبات والتعبئة</t>
  </si>
  <si>
    <t>مؤسسة مفروشات العمار</t>
  </si>
  <si>
    <t>نقليات الخميسي جارنا</t>
  </si>
  <si>
    <t>مصنع الجبل الابيض</t>
  </si>
  <si>
    <t>مصنع اكتن للصناعه</t>
  </si>
  <si>
    <t>شركة الوفاق الوطنيه للنقل</t>
  </si>
  <si>
    <t>مؤسسة تليل للتجارة الادوات الصحية</t>
  </si>
  <si>
    <t>الشركه المتحده للالكترونيات-اكسترا</t>
  </si>
  <si>
    <t>محامي محمد فلاح ذرف العمري الحربي</t>
  </si>
  <si>
    <t>مؤسسة روابي المعرفه التجاريه</t>
  </si>
  <si>
    <t>مؤسسة شمس الاناره</t>
  </si>
  <si>
    <t>شركة التعاونيه للتامين</t>
  </si>
  <si>
    <t>مؤسسة الجناء للتجاره</t>
  </si>
  <si>
    <t>شركة تكنوميك تكنولوجي المحدودة</t>
  </si>
  <si>
    <t>معقب معرض العجمي</t>
  </si>
  <si>
    <t>شركة مستر تاج للتجارة</t>
  </si>
  <si>
    <t>ابو عاصم معقب</t>
  </si>
  <si>
    <t>شركة علم لامن المعلومات 2</t>
  </si>
  <si>
    <t>شركات وسطحات شحن السيارات</t>
  </si>
  <si>
    <t>محمد عبادي / ابو اية ساطحة شحن</t>
  </si>
  <si>
    <t>شركة البسامي الدولية للنقل</t>
  </si>
  <si>
    <t>شركة الجري للنقل والشحن</t>
  </si>
  <si>
    <t>ابراهيم احمد ذياب /ساطحة خاصة</t>
  </si>
  <si>
    <t>شركة مجموعة الرسام لنقل البضائع</t>
  </si>
  <si>
    <t>شركة  سعيد محمد البسامي</t>
  </si>
  <si>
    <t>علي نواز افتخار حسين</t>
  </si>
  <si>
    <t>مطلوب من أطراف ذوي علاقة</t>
  </si>
  <si>
    <t>السيد/ يوسف محمد المورقي</t>
  </si>
  <si>
    <t xml:space="preserve"> المطلوب من أطراف ذات علاقة:</t>
  </si>
  <si>
    <t>تكلفة الإيرادات</t>
  </si>
  <si>
    <t>إستبعادات</t>
  </si>
  <si>
    <t>شكل الميزان متعب ويأخذ وقت في التربيط وإعادة التربيط لعدم توفر رقم حساب مميز للربط واختلاف المسميات من سنة إلى أخرى</t>
  </si>
  <si>
    <t>التأمينات الاجتماعية</t>
  </si>
  <si>
    <t>إيجارات إدارية</t>
  </si>
  <si>
    <t>كهرباء ومياه وهاتف</t>
  </si>
  <si>
    <t>بالنسبة لتصنيف المصروفات, تم ملاحظة ادراج بعض المصروفات السنة السابقة في المتنوعة مثل: التأمينات والكهرباء والاتعاب المهنية
أعدت تصنيف مصروفات التسويق - أما الإدارية تم تصنيفها كالسابق</t>
  </si>
  <si>
    <t>عمولات وأعباء بنكية مستحقة</t>
  </si>
  <si>
    <t>إيرادات مقبوضة مقدماً</t>
  </si>
  <si>
    <t>رسوم مدفوعة مقدماً</t>
  </si>
  <si>
    <t>إيجارات مدفوعة مقدماً</t>
  </si>
  <si>
    <t>مصروفات صيانة مدفوعة مقدماً</t>
  </si>
  <si>
    <t>سلف عاملين دائنة</t>
  </si>
  <si>
    <t>آخر المدة</t>
  </si>
  <si>
    <t>أول المدة</t>
  </si>
  <si>
    <t>1/7</t>
  </si>
  <si>
    <t>2/7</t>
  </si>
  <si>
    <r>
      <rPr>
        <b/>
        <sz val="13"/>
        <color theme="1"/>
        <rFont val="Sakkal Majalla"/>
      </rPr>
      <t>7-  ا</t>
    </r>
    <r>
      <rPr>
        <b/>
        <u/>
        <sz val="13"/>
        <color theme="1"/>
        <rFont val="Sakkal Majalla"/>
      </rPr>
      <t xml:space="preserve">لمعاملات مع اطراف ذات العلاقة </t>
    </r>
  </si>
  <si>
    <r>
      <t xml:space="preserve">8- </t>
    </r>
    <r>
      <rPr>
        <b/>
        <u/>
        <sz val="13"/>
        <rFont val="Sakkal Majalla"/>
      </rPr>
      <t>الممتلكات والمعدات</t>
    </r>
    <r>
      <rPr>
        <b/>
        <sz val="13"/>
        <rFont val="Sakkal Majalla"/>
      </rPr>
      <t xml:space="preserve"> </t>
    </r>
  </si>
  <si>
    <r>
      <t xml:space="preserve">9- </t>
    </r>
    <r>
      <rPr>
        <b/>
        <u/>
        <sz val="13"/>
        <rFont val="Sakkal Majalla"/>
      </rPr>
      <t>أصول غير ملموسة</t>
    </r>
    <r>
      <rPr>
        <b/>
        <sz val="13"/>
        <rFont val="Sakkal Majalla"/>
      </rPr>
      <t xml:space="preserve"> </t>
    </r>
  </si>
  <si>
    <t>حسابات منفصلة بالميزان باسم حسابات مدينة أخرى - التأكد من صحة تصنيفها بالميزانية</t>
  </si>
  <si>
    <t>توزيعات أرباح</t>
  </si>
  <si>
    <t>الصفحة</t>
  </si>
  <si>
    <t>إجمالي عدد الصفحات</t>
  </si>
  <si>
    <t>شركه روتانا للسيارات</t>
  </si>
  <si>
    <t>مؤسسه الاسطورة الحديث التجاريه</t>
  </si>
  <si>
    <t>معرض قضاعه للسيارات</t>
  </si>
  <si>
    <t>مورد معرض ار بي ام للسيارات</t>
  </si>
  <si>
    <t>معرض فيحان براك المرزوقى البقمي</t>
  </si>
  <si>
    <t>مؤسسه/ نسيم البريمي التجاريه</t>
  </si>
  <si>
    <t>معرض اوتو باور للسيارات</t>
  </si>
  <si>
    <t>مورد / شركه الريادة الدولي للسيارات</t>
  </si>
  <si>
    <t>مورد/معرض ضيف كار للسيارات</t>
  </si>
  <si>
    <t>مورد شركة روعة الاهتمام</t>
  </si>
  <si>
    <t>مورد معرض ركن المعتمد للسيارات</t>
  </si>
  <si>
    <t>مورد شركة وسام المجد للسيارات</t>
  </si>
  <si>
    <t>مورد مؤسسة اعمال المسار للتجاره</t>
  </si>
  <si>
    <t>معرض يوسف صالح الضحيان للسيارات</t>
  </si>
  <si>
    <t>شركة سيارتك للتسويق الالكتروني</t>
  </si>
  <si>
    <t>شركة الرمال كار للسيارات</t>
  </si>
  <si>
    <t>شركة الامتياز للسيارات</t>
  </si>
  <si>
    <t>معرض بدر سالم عويض المرزوقي البقمي للسيارات</t>
  </si>
  <si>
    <t>شركة اواصر العالميه للتجاره</t>
  </si>
  <si>
    <t>شركة نجوم الرياض للسيارات</t>
  </si>
  <si>
    <t>شركة عبدالوهاب يحي اليحيي للسيارات</t>
  </si>
  <si>
    <t>معرض عالم الدوحه للسيارات</t>
  </si>
  <si>
    <t>معرض هام البيرق للسيارات</t>
  </si>
  <si>
    <t>شركة ريادة المعالي للسيارات</t>
  </si>
  <si>
    <t>شركة استثمار الجنوب للتجاره</t>
  </si>
  <si>
    <t>معرض سعيد سالم الشهراني للسيارات</t>
  </si>
  <si>
    <t>معرض مدرا سعود العتيبي للسيارات</t>
  </si>
  <si>
    <t>مؤسسة صالح محمد العقيل للسيارات</t>
  </si>
  <si>
    <t>شركة علي سالم القحطاني</t>
  </si>
  <si>
    <t>معرض علي محمد سلمان الصادق للسيارات</t>
  </si>
  <si>
    <t>شركة الهمادي للعقود السمسره السلعيه</t>
  </si>
  <si>
    <t>معرض احدث السيارات للسيارات</t>
  </si>
  <si>
    <t>شركة السياره الاعلي للسيارات</t>
  </si>
  <si>
    <t>معرض كار بلص</t>
  </si>
  <si>
    <t>شركة عبدالسلام للسيارات</t>
  </si>
  <si>
    <t>معرض مملكة العربه للسيارات</t>
  </si>
  <si>
    <t>مؤسسة الهدف الاميز للسيارات</t>
  </si>
  <si>
    <t>شركة عون للسيارات</t>
  </si>
  <si>
    <t>شركة الخيار البديل</t>
  </si>
  <si>
    <t>مؤسسة نهضة الغزاي للمقاولات</t>
  </si>
  <si>
    <t>شركة برج الديوانيه المحدوده</t>
  </si>
  <si>
    <t>شركة فهد صالح المورقي للصناعه والتجاره</t>
  </si>
  <si>
    <t>شركة نوافذ الحلول للتجاره</t>
  </si>
  <si>
    <t>معرض قمة الابداع للسيارات</t>
  </si>
  <si>
    <t>شركة معرض نخبة القادسيه للسيارات</t>
  </si>
  <si>
    <t>شركة باخشب للنقليات والتجاره المحدوده</t>
  </si>
  <si>
    <t>معرض خميس مشيط للسيارات</t>
  </si>
  <si>
    <t>معرض التجويد للسيارات والمعدات</t>
  </si>
  <si>
    <t>شركة الجزيره لبيع وشراء السيارات وقطع غيارها المحدوده</t>
  </si>
  <si>
    <t>شركة سعد عبدالله الوسام الدوسري</t>
  </si>
  <si>
    <t>معرض زمزم الجديد</t>
  </si>
  <si>
    <t>معرض الاخلاص للسيارات</t>
  </si>
  <si>
    <t>معرض عبدالله مفلح الشهراني للسيارات</t>
  </si>
  <si>
    <t>معرض ثواب الثواب للسيارات</t>
  </si>
  <si>
    <t>معرض فيافي دبي للسيارات</t>
  </si>
  <si>
    <t>معرض صفوة الخليج للسيارات</t>
  </si>
  <si>
    <t>معرض صدي السيارات</t>
  </si>
  <si>
    <t>شركة شدوان الدوليه للتجارة</t>
  </si>
  <si>
    <t>معرض سماء الرياض للسيارات</t>
  </si>
  <si>
    <t>مؤسسة نواف عبد الرحمن الغنام التجاريه</t>
  </si>
  <si>
    <t>معرض شركة الريف السعودي للسيارات</t>
  </si>
  <si>
    <t>مورد شركة البريمي</t>
  </si>
  <si>
    <t>شركة معرض مكارم التميز للسيارات</t>
  </si>
  <si>
    <t>مورد معرض اوتو ون للسيارات</t>
  </si>
  <si>
    <t>مورد شركة صناعة التغير التجاريه</t>
  </si>
  <si>
    <t>مورد / شركة اعمال القيمة للسيارات</t>
  </si>
  <si>
    <t>معرض جيت كار للسيارات.</t>
  </si>
  <si>
    <t>معرض اسوار المدينه الحديث للسيارات</t>
  </si>
  <si>
    <t>معرض السفير الحديث للسيارات</t>
  </si>
  <si>
    <t>معرض فهد عبدالعزيز الفليج للسيارات</t>
  </si>
  <si>
    <t>معرض الافخم للسيارات</t>
  </si>
  <si>
    <t>شركة التموين الحديث للسيارات</t>
  </si>
  <si>
    <t>معرض دروب الشمال للسيارات</t>
  </si>
  <si>
    <t>شركة ندي الجزيرة للسيارات</t>
  </si>
  <si>
    <t>صالة فلاح سعدون الشمري للسيارات</t>
  </si>
  <si>
    <t>فرع شركة عالم العوام التجارية</t>
  </si>
  <si>
    <t>مؤسسة التوحيد الاهلية للسيارات</t>
  </si>
  <si>
    <t>مورد معرض الرميح للسيارات</t>
  </si>
  <si>
    <t>شركة كراء السعودية للتجارة</t>
  </si>
  <si>
    <t>معرض صدي الرياض للسيارات</t>
  </si>
  <si>
    <t>معرض مركبة المالك للسيارات</t>
  </si>
  <si>
    <t>معرض فيصل التميز للسيارات</t>
  </si>
  <si>
    <t>مؤسسة سعود محمد الجابري للسيارات</t>
  </si>
  <si>
    <t>معرض قمة العز للسيارات</t>
  </si>
  <si>
    <t>شركة عبدالمجيد صالح الخضر</t>
  </si>
  <si>
    <t>معرض الودعاني بالاحساء للسيارات</t>
  </si>
  <si>
    <t>شركة العملاق التجارية</t>
  </si>
  <si>
    <t>معرض امير الصحراء للسيارات</t>
  </si>
  <si>
    <t>مؤسسة عبدالله صالح العوفي</t>
  </si>
  <si>
    <t>شركة عادل للسيارات</t>
  </si>
  <si>
    <t>شركة تركي عبدالعزيز محمد الحميضي وشريكه</t>
  </si>
  <si>
    <t>معرض مستقبل السرعة للسيارات</t>
  </si>
  <si>
    <t>شركة الشفاء السعودية لبيع وشراء السيارات</t>
  </si>
  <si>
    <t>معرض الجنوب الحديث للسيارات</t>
  </si>
  <si>
    <t>شركة بن دلباح للتجارة</t>
  </si>
  <si>
    <t>شركة احمد عبدالعزيز الفليج للسيارات</t>
  </si>
  <si>
    <t>معرض نجمة الزوين للسيارات</t>
  </si>
  <si>
    <t>معرض على سالم القحطانى</t>
  </si>
  <si>
    <t>معرض الانجاز للسيارات لصاحبة محارب هلال</t>
  </si>
  <si>
    <t>معرض دار النخبه للسيارات</t>
  </si>
  <si>
    <t>معرض سارا للسيارات</t>
  </si>
  <si>
    <t>شركة اوتوزون للسيارات (بالبيد)</t>
  </si>
  <si>
    <t>معرض رمز الجزيرة للسيارات</t>
  </si>
  <si>
    <t>معرض راية العز للسيارات</t>
  </si>
  <si>
    <t>معرض قمة نجد للسيارات</t>
  </si>
  <si>
    <t>شركة بن عميرة للسيارات</t>
  </si>
  <si>
    <t>مؤسسة سعيد سعيد جلالة التجارية</t>
  </si>
  <si>
    <t>شركة ازور للاستثمار</t>
  </si>
  <si>
    <t>مؤسسة ناصر مطر المطيري</t>
  </si>
  <si>
    <t>معرض الخليج العربي للسيارات</t>
  </si>
  <si>
    <t>معرض الصقر الذهبي للسيارات</t>
  </si>
  <si>
    <t>شركة السبر كار</t>
  </si>
  <si>
    <t>مؤسسة ضيف الله عبدالمحسن الفريدي للسيارات</t>
  </si>
  <si>
    <t>معرض جوهرة الصدارة للسيارات</t>
  </si>
  <si>
    <t>شركة معرض الكيف للسيارات</t>
  </si>
  <si>
    <t>شركة الهملان للتجارة</t>
  </si>
  <si>
    <t>شركة اعمال الشوري للتجارة</t>
  </si>
  <si>
    <t>شركة وسم للسيارات</t>
  </si>
  <si>
    <t>شركة عبدالله مبارك الصيعرى القحطاني للسيارات</t>
  </si>
  <si>
    <t>معرض هبوب الشمال الحديث للسيارات</t>
  </si>
  <si>
    <t>معرض صقر محيسن الحارثي للسيارات</t>
  </si>
  <si>
    <t>مؤسسة سعد عبدالله الدوسري التجارية</t>
  </si>
  <si>
    <t>شركة رمز الاختيار للتجارة</t>
  </si>
  <si>
    <t>معرض عشق الجنوب للسيارات</t>
  </si>
  <si>
    <t>شركة سترونج للسيارات</t>
  </si>
  <si>
    <t>معرض الصالحي للسيارات</t>
  </si>
  <si>
    <t>معرض قمة الوافي للسيارات</t>
  </si>
  <si>
    <t>شركة شونيز للسيارات</t>
  </si>
  <si>
    <t>معرض اتحاد الراي للسيارات</t>
  </si>
  <si>
    <t>شركة نجد للسيارات</t>
  </si>
  <si>
    <t>شركة قطاف للسيارات</t>
  </si>
  <si>
    <t>معرض محمد ذعار العجمي للسيارات</t>
  </si>
  <si>
    <t>شركة صالح العلي الزيدي</t>
  </si>
  <si>
    <t>شركة عائض سعد مسفر الشهراني للسيارات</t>
  </si>
  <si>
    <t>مؤسسة الرعد الاول للتجارة</t>
  </si>
  <si>
    <t>مؤسسة درة الاصيل لتجارة السيارات</t>
  </si>
  <si>
    <t>مورد مجموعة صالح مسفر القحطاني</t>
  </si>
  <si>
    <t>معرض اولي المركبات للسيارات</t>
  </si>
  <si>
    <t>معرض فهد عبدالله الجوعي للسيارات</t>
  </si>
  <si>
    <t>معرض بهجة عسير للسيارات</t>
  </si>
  <si>
    <t>معرض البركة الجديد للسيارات</t>
  </si>
  <si>
    <t>معرض هايل مهوس رغيان الشمري للسيارات</t>
  </si>
  <si>
    <t>مؤسسة سعد شايق الدوسري</t>
  </si>
  <si>
    <t>شركة الصفح للتجارة</t>
  </si>
  <si>
    <t>شركة مجموعة ابن الجبيل</t>
  </si>
  <si>
    <t>معرض وليد صالح المحمود للسيارات</t>
  </si>
  <si>
    <t>معرض كلاس للسيارات</t>
  </si>
  <si>
    <t>مورد مؤسسة عبدالرحمن صالح-ستار كارز</t>
  </si>
  <si>
    <t>مورد شركة جهة للسيارات</t>
  </si>
  <si>
    <t>معرض العبور المطور للسيارات</t>
  </si>
  <si>
    <t>مورد معرض فوزان عبد الرحمن الصحفى للسيارات</t>
  </si>
  <si>
    <t>مورد شركة دررالتنفيذ للنقل المحدودة</t>
  </si>
  <si>
    <t>معرض ربيعان عبدالله هندي الغثيمي للسيارات</t>
  </si>
  <si>
    <t>مؤسسة البحر العربي للتجارة</t>
  </si>
  <si>
    <t>شركة هلا السعودية للسيارات</t>
  </si>
  <si>
    <t>شركة القوة المتقدمة للسيارات</t>
  </si>
  <si>
    <t>شركة الحميدي للسيارات</t>
  </si>
  <si>
    <t>شركة الملحم لخدمات السيارات القابضة</t>
  </si>
  <si>
    <t>شركة انماء السعودية للتجارة</t>
  </si>
  <si>
    <t>شركة هاجد وزير المطيري واولاده للتجارة</t>
  </si>
  <si>
    <t>معرض سلطان فهد الرضيان للسيارات</t>
  </si>
  <si>
    <t>شركة الشرف للسيارات</t>
  </si>
  <si>
    <t>شركة مجموعة محمد صالح بابقي واولاده</t>
  </si>
  <si>
    <t>مورد شركة الخليج للسيارات</t>
  </si>
  <si>
    <t>مورد معرض العربه الصغيره للسيارات</t>
  </si>
  <si>
    <t>شركة ابراج الخليج للسيارات</t>
  </si>
  <si>
    <t>مؤسسة حامد معوض الجابري للسيارات</t>
  </si>
  <si>
    <t>مؤسسة ابراهيم عبدالرحمن العوده للسيارات</t>
  </si>
  <si>
    <t>معرض عماد الدين حسان البادي الخالدي للسيارات</t>
  </si>
  <si>
    <t>مؤسسة ماجد سفر الحارثي التجارية</t>
  </si>
  <si>
    <t>معرض المنار للسيارات</t>
  </si>
  <si>
    <t>معرض التميمي للسيارات</t>
  </si>
  <si>
    <t>شركة التتويج للسيارات</t>
  </si>
  <si>
    <t>معرض واحة الاقصي للسيارات</t>
  </si>
  <si>
    <t>شركة الفلاح للسيارات</t>
  </si>
  <si>
    <t>مورد / معرض محمد صالح المورقي للسيارات</t>
  </si>
  <si>
    <t>شركة توكيلات الجزيرة للسيارات</t>
  </si>
  <si>
    <t>شركة بترومين (اجل)</t>
  </si>
  <si>
    <t>شركة العيسي العالميه للسيارات</t>
  </si>
  <si>
    <t>شركة محمد يوسف ناغي (تاتا)</t>
  </si>
  <si>
    <t>شركة اليمني للسيارات</t>
  </si>
  <si>
    <t>شركة بترومين ستيلانتس</t>
  </si>
  <si>
    <t>شركة نجيب اوتو للسيارات</t>
  </si>
  <si>
    <t>شركة الوعلان للتجارة</t>
  </si>
  <si>
    <t>شركة مؤسسة العيسائي للتجارة</t>
  </si>
  <si>
    <t>صالة ستار كارز (اليمني)</t>
  </si>
  <si>
    <t>مورد شركة الجبر القابضة</t>
  </si>
  <si>
    <t>شركة الجميح للسيارات - صيني</t>
  </si>
  <si>
    <t>شركة افضلية الخليج للسيارات</t>
  </si>
  <si>
    <t>شركة مناهل العالمية للنقل والخدمات المحدودة</t>
  </si>
  <si>
    <t>شركة توزيع وتسويق السيارات المحدودة</t>
  </si>
  <si>
    <t>شركة الجميح للسيارات- امريكي</t>
  </si>
  <si>
    <t>مورد شركة سنابل الحديثة للسيارات</t>
  </si>
  <si>
    <t>شركة محمد يوسف ناغي - هيونداي</t>
  </si>
  <si>
    <t>شركة التوريدات الوطنية للسيارات</t>
  </si>
  <si>
    <t>شركة المجدوعي للسيارات المحدوده</t>
  </si>
  <si>
    <t>شركة محمد يوسف ناغي فورد</t>
  </si>
  <si>
    <t>شركة بترومين</t>
  </si>
  <si>
    <t>الشركة الاهلية للتسويق المحدودة</t>
  </si>
  <si>
    <t>شركة عبدالله هاشم المحدوده</t>
  </si>
  <si>
    <t xml:space="preserve">12 - الزكاة الشرعية </t>
  </si>
  <si>
    <r>
      <t xml:space="preserve">14-  </t>
    </r>
    <r>
      <rPr>
        <b/>
        <u/>
        <sz val="13"/>
        <color rgb="FF000000"/>
        <rFont val="Sakkal Majalla"/>
      </rPr>
      <t xml:space="preserve">رأس المال </t>
    </r>
  </si>
  <si>
    <r>
      <rPr>
        <b/>
        <sz val="13"/>
        <color rgb="FF000000"/>
        <rFont val="Sakkal Majalla"/>
      </rPr>
      <t xml:space="preserve">13 - </t>
    </r>
    <r>
      <rPr>
        <b/>
        <u/>
        <sz val="13"/>
        <color rgb="FF000000"/>
        <rFont val="Sakkal Majalla"/>
      </rPr>
      <t xml:space="preserve">مخصص منافع موظفين </t>
    </r>
  </si>
  <si>
    <r>
      <t xml:space="preserve">12- </t>
    </r>
    <r>
      <rPr>
        <b/>
        <u/>
        <sz val="13"/>
        <color rgb="FF000000"/>
        <rFont val="Sakkal Majalla"/>
      </rPr>
      <t>مخصص الزكاة الشرعية</t>
    </r>
  </si>
  <si>
    <t>11-   مستحقات وارصدة دائنة أخرى</t>
  </si>
  <si>
    <t xml:space="preserve">مصروفات مستحقة  1/11 </t>
  </si>
  <si>
    <t xml:space="preserve">1/11 مصروفات مستحقة  </t>
  </si>
  <si>
    <t>قروض وتسهيلات قصيرة الأجل  (ايضاح 10/ 1)</t>
  </si>
  <si>
    <t>مصاريف التأسيس بالسنة الماضية كانت صفر وهذه السنة فيها مبلغ بالإضافة إلى وجود حركة خلال المدة - سيتم اعتبار الحسابات الخاصة باول المدة صفر كاملة</t>
  </si>
  <si>
    <t>فروقات تقريب</t>
  </si>
  <si>
    <t>ذمم تجارية دائنة مع دفعات مقدمة من الموردين أول المدة بالميزان غير متطابق مع الميزانية - تم ربط المبلغ من الكشف التفصيلي</t>
  </si>
  <si>
    <t>مشروعات تحت التنفيذ اين تم اقفالها؟!!</t>
  </si>
  <si>
    <r>
      <t xml:space="preserve">5-  </t>
    </r>
    <r>
      <rPr>
        <b/>
        <u/>
        <sz val="13"/>
        <color rgb="FF000000"/>
        <rFont val="Sakkal Majalla"/>
      </rPr>
      <t>نقــد وما في حكمه</t>
    </r>
  </si>
  <si>
    <t>تسجل ضمن المباني</t>
  </si>
  <si>
    <t>بعد السؤال عنها تبين اقفالها في حساب المباني</t>
  </si>
  <si>
    <t>شركة معرض رمز الإمارات للسيارات</t>
  </si>
  <si>
    <t>الرد من العميل</t>
  </si>
  <si>
    <t>المحول لللإحتياطى العام</t>
  </si>
  <si>
    <t>احتياطي عام</t>
  </si>
  <si>
    <t xml:space="preserve">إحتياطي عام </t>
  </si>
  <si>
    <t>السيد/ يوسف محمد صالح المورقي</t>
  </si>
  <si>
    <t>السيد / عمر عبدالرحمن صالح المورقى</t>
  </si>
  <si>
    <t>السيد / ياس محمد صالح المورقى</t>
  </si>
  <si>
    <t xml:space="preserve">"إن الإيضاحات المرفقة  من  (1) إلى  (22) تشكل جزءً لا يتجزأ من هذه القوائم المالية وتقرأ معها " </t>
  </si>
  <si>
    <r>
      <t xml:space="preserve">10-  </t>
    </r>
    <r>
      <rPr>
        <b/>
        <u/>
        <sz val="13"/>
        <color rgb="FF000000"/>
        <rFont val="Sakkal Majalla"/>
      </rPr>
      <t xml:space="preserve">قروض وتسهيلات قصيرة الآجل </t>
    </r>
  </si>
  <si>
    <r>
      <t>15 -</t>
    </r>
    <r>
      <rPr>
        <b/>
        <u/>
        <sz val="13"/>
        <color rgb="FF000000"/>
        <rFont val="Sakkal Majalla"/>
      </rPr>
      <t>الإيرادات</t>
    </r>
  </si>
  <si>
    <r>
      <t xml:space="preserve">16 - </t>
    </r>
    <r>
      <rPr>
        <b/>
        <u/>
        <sz val="13"/>
        <color rgb="FF000000"/>
        <rFont val="Sakkal Majalla"/>
      </rPr>
      <t>تكلفة الإيرادات</t>
    </r>
  </si>
  <si>
    <r>
      <t>17 -</t>
    </r>
    <r>
      <rPr>
        <b/>
        <u/>
        <sz val="13"/>
        <color rgb="FF000000"/>
        <rFont val="Sakkal Majalla"/>
      </rPr>
      <t> مصروفات بيع وتسويق</t>
    </r>
  </si>
  <si>
    <t>السيد/ ياسر محمد صالح المورقي</t>
  </si>
  <si>
    <r>
      <t xml:space="preserve">18 - </t>
    </r>
    <r>
      <rPr>
        <b/>
        <u/>
        <sz val="13"/>
        <color rgb="FF000000"/>
        <rFont val="Sakkal Majalla"/>
      </rPr>
      <t>مصروفات عمومية وإدارية</t>
    </r>
  </si>
  <si>
    <t>31 ديسمبر 2024م</t>
  </si>
  <si>
    <t>ايضاحات حول القوائم المالية للسنة المنتهية في 31 ديسمبر 2024م</t>
  </si>
  <si>
    <t>عملاء دفعات مقدمة</t>
  </si>
  <si>
    <t>شركة أكن للتطوير العقارى</t>
  </si>
  <si>
    <t>مدينون متنوعون</t>
  </si>
  <si>
    <t>إيرادات أخرى</t>
  </si>
  <si>
    <t xml:space="preserve">تمويل </t>
  </si>
  <si>
    <t>فرع شركة</t>
  </si>
  <si>
    <t>السيد/ عمر عبدالرحمن صالح المورقي</t>
  </si>
  <si>
    <t xml:space="preserve">صافي أرباح(خسائر) العام </t>
  </si>
  <si>
    <t xml:space="preserve">الزكاة المستحقة  ( الوعاء * 2.5%*365/354 ) </t>
  </si>
  <si>
    <t>كما فــي 31 ديـسـمـــبـر 2024م</t>
  </si>
  <si>
    <t xml:space="preserve">للسنة المالية المنتهية في  31 ديسمبر 2024م </t>
  </si>
  <si>
    <t xml:space="preserve">للسنة المالية المنتهية في 31 ديسمبر 2024م </t>
  </si>
  <si>
    <t>الرصيد كما في 1 يناير 2023م</t>
  </si>
  <si>
    <t>الرصيد كما في 31 ديسمبر 2024م</t>
  </si>
  <si>
    <t>للسنة المالية الـمـنتهـيـة في 31 ديـسـمـبر 2024م</t>
  </si>
  <si>
    <t>تتمثل طبيعة وحجم التعامل مع الاطراف ذات العلاقة خلال السنة المنتهية في 31 ديسمبر 2024م كما يلي:</t>
  </si>
  <si>
    <t>الرصيد فى 1يناير 2024م</t>
  </si>
  <si>
    <t>في  31 ديسمبر 2024م</t>
  </si>
  <si>
    <t>في31 ديسمبر 2024م</t>
  </si>
  <si>
    <t>في31ديسمبر 2023 م</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</si>
  <si>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</si>
  <si>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ايضاحات حول القوائم المالية للسنة المنتهية في 31 ديسمبر2024م</t>
  </si>
  <si>
    <t xml:space="preserve">صافي الدخل </t>
  </si>
  <si>
    <t>قدمت الشركة إقراراتها الزكوية حتى نهاية السنة المالية المنتهية في 31 ديسمبر 2024م وحصلت على شهادة الزكاة صالحة الإستخدام حتى 30 إبريل 2026م ولم تستلم الشركة أي ربوطات زكوية حتى تاريخ القوائم المالية.</t>
  </si>
  <si>
    <t>صــافي النقـد  (المستخدم في)  الناتج عن   الأنشطة التشغيلية</t>
  </si>
  <si>
    <t>صافي التدفقات النقدية  الناتجة عن (المستخدمة في)    الأنشطة التمويلية</t>
  </si>
  <si>
    <t>بلغ  رأس مــال الشركــة 3.000,000 ريال سعودي "ثلاثة ملايين ريال سعودي" مقسم إلى 3.000 حصة "ثلاثة آلاف حصة"  تبلغ القيمة الإسمية لكل منها 1.000 ريال سعودي وزعت على الشركاء كالتالي:</t>
  </si>
  <si>
    <t xml:space="preserve">تستحق الزكاة بواقع ( الوعاء *  2.5% * 366/354 ) </t>
  </si>
  <si>
    <t xml:space="preserve"> ** إنة بتاريخ 26 /05/ 1446هـ الموافق الموافق 28 نوفمبر 2024م قرر الشركاء بتعديل عقد التأسيس ليصبح رأس المال كالتالى : </t>
  </si>
  <si>
    <t xml:space="preserve"> 10/ 1 - بتاريخ 20 يوليو 2023م  أبرمت الشركة اتفاقية تسهيلات ائتمانية (تمويل استيراد)  متوافقة مع الشريعة الإسلامية مع بنك محلي  بغرض تلبية متطلبات رأس المال العامل  وبحد ائتمانى 13.500.000 ريال سعودي  وهذة التسهيلات مكفولة بسندات إذنية  مضمونة بضمان شخصى من المالك  وتحمل هذه التسهيلات تكاليف تمويل حسب أسعار الاقتراض السائدة في السوق</t>
  </si>
  <si>
    <t>دفعات مقدمة إلى دائنون تجاريون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</si>
</sst>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 _ر_._س_._‏_-;\-* #,##0.00\ _ر_._س_._‏_-;_-* &quot;-&quot;??\ _ر_._س_._‏_-;_-@_-"/>
    <numFmt numFmtId="165" formatCode="#,##0;[Red]\(#,##0\)"/>
    <numFmt numFmtId="166" formatCode="#,##0_-;\(#,###\)"/>
    <numFmt numFmtId="167" formatCode="#,##0_-;[Red]\(#,###\)"/>
    <numFmt numFmtId="168" formatCode="0_);[Red]\(0\)"/>
    <numFmt numFmtId="169" formatCode="_-* #,##0_-;\-* #,##0_-;_-* &quot;-&quot;??_-;_-@_-"/>
    <numFmt numFmtId="170" formatCode="#,##0;\(#,##0\);\-"/>
    <numFmt numFmtId="171" formatCode="#,##0_-;[Red]\(#,##0\)"/>
    <numFmt numFmtId="172" formatCode="0_);\(0\)"/>
    <numFmt numFmtId="173" formatCode="#,##0.00;\(##,##0.00\);\-"/>
    <numFmt numFmtId="174" formatCode="#,##0.00;\(#,##0.00\);\-"/>
  </numFmts>
  <fonts count="30"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b/>
      <sz val="12"/>
      <color rgb="FF000000"/>
      <name val="Sakkal Majalla"/>
    </font>
    <font>
      <b/>
      <sz val="12"/>
      <color rgb="FF000000"/>
      <name val="Times New Roman"/>
      <family val="1"/>
    </font>
    <font>
      <sz val="11"/>
      <color rgb="FF000000"/>
      <name val="Calibri"/>
      <family val="2"/>
    </font>
    <font>
      <sz val="10"/>
      <color indexed="8"/>
      <name val="Arial"/>
      <family val="2"/>
    </font>
    <font>
      <sz val="12"/>
      <color indexed="8"/>
      <name val="Arial"/>
      <family val="2"/>
    </font>
    <font>
      <b/>
      <sz val="12"/>
      <color indexed="8"/>
      <name val="Arial"/>
      <family val="2"/>
    </font>
    <font>
      <sz val="12"/>
      <name val="Arial"/>
      <family val="2"/>
    </font>
    <font>
      <sz val="12"/>
      <color rgb="FFFF0000"/>
      <name val="Arial"/>
      <family val="2"/>
    </font>
    <font>
      <b/>
      <sz val="12"/>
      <color rgb="FFFF0000"/>
      <name val="Arial"/>
      <family val="2"/>
    </font>
    <font>
      <b/>
      <sz val="13"/>
      <color rgb="FFFF0000"/>
      <name val="Sakkal Majalla"/>
    </font>
    <font>
      <sz val="11"/>
      <color theme="1"/>
      <name val="Calibri Light"/>
      <family val="2"/>
    </font>
    <font>
      <sz val="11"/>
      <color theme="1"/>
      <name val="Arial"/>
      <family val="2"/>
      <scheme val="minor"/>
    </font>
    <font>
      <b/>
      <sz val="10"/>
      <color rgb="FFFF0000"/>
      <name val="Arial"/>
      <family val="2"/>
    </font>
    <font>
      <sz val="16"/>
      <name val="Sakkal Majalla"/>
    </font>
    <font>
      <sz val="16"/>
      <color rgb="FF000000"/>
      <name val="Sakkal Majalla"/>
    </font>
  </fonts>
  <fills count="7">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92D050"/>
        <bgColor indexed="64"/>
      </patternFill>
    </fill>
  </fills>
  <borders count="16">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double">
        <color indexed="64"/>
      </top>
      <bottom/>
      <diagonal/>
    </border>
  </borders>
  <cellStyleXfs count="7">
    <xf numFmtId="0" fontId="0" fillId="0" borderId="0"/>
    <xf numFmtId="0" fontId="4" fillId="0" borderId="0"/>
    <xf numFmtId="0" fontId="5" fillId="0" borderId="0" applyNumberFormat="0">
      <alignment horizontal="right"/>
    </xf>
    <xf numFmtId="164" fontId="4" fillId="0" borderId="0" applyFont="0" applyFill="0" applyBorder="0" applyAlignment="0" applyProtection="0"/>
    <xf numFmtId="0" fontId="17" fillId="0" borderId="0" applyBorder="0"/>
    <xf numFmtId="0" fontId="18" fillId="0" borderId="0">
      <alignment vertical="top"/>
    </xf>
    <xf numFmtId="43" fontId="26" fillId="0" borderId="0" applyFont="0" applyFill="0" applyBorder="0" applyAlignment="0" applyProtection="0"/>
  </cellStyleXfs>
  <cellXfs count="332">
    <xf numFmtId="0" fontId="0" fillId="0" borderId="0" xfId="0"/>
    <xf numFmtId="169" fontId="6" fillId="0" borderId="0" xfId="3" applyNumberFormat="1" applyFont="1" applyFill="1" applyAlignment="1">
      <alignment vertical="center" readingOrder="2"/>
    </xf>
    <xf numFmtId="169" fontId="6" fillId="0" borderId="0" xfId="3" applyNumberFormat="1" applyFont="1" applyFill="1" applyAlignment="1">
      <alignment readingOrder="2"/>
    </xf>
    <xf numFmtId="3" fontId="6" fillId="0" borderId="0" xfId="0" applyNumberFormat="1" applyFont="1" applyFill="1" applyAlignment="1">
      <alignment horizontal="center" vertical="center" readingOrder="2"/>
    </xf>
    <xf numFmtId="170" fontId="6" fillId="0" borderId="3" xfId="0" applyNumberFormat="1" applyFont="1" applyFill="1" applyBorder="1" applyAlignment="1">
      <alignment horizontal="right" vertical="center" readingOrder="2"/>
    </xf>
    <xf numFmtId="170" fontId="6" fillId="0" borderId="0" xfId="0" applyNumberFormat="1" applyFont="1" applyFill="1" applyBorder="1" applyAlignment="1">
      <alignment horizontal="right" vertical="center" readingOrder="2"/>
    </xf>
    <xf numFmtId="170" fontId="6" fillId="0" borderId="0" xfId="0" applyNumberFormat="1" applyFont="1" applyFill="1" applyAlignment="1">
      <alignment horizontal="right" vertical="center" readingOrder="2"/>
    </xf>
    <xf numFmtId="170" fontId="8" fillId="0" borderId="4" xfId="0" applyNumberFormat="1" applyFont="1" applyFill="1" applyBorder="1" applyAlignment="1">
      <alignment horizontal="right" vertical="center" readingOrder="2"/>
    </xf>
    <xf numFmtId="170" fontId="8" fillId="0" borderId="0" xfId="0" applyNumberFormat="1" applyFont="1" applyFill="1" applyBorder="1" applyAlignment="1">
      <alignment horizontal="right" vertical="center" readingOrder="2"/>
    </xf>
    <xf numFmtId="170" fontId="8" fillId="0" borderId="1" xfId="0" applyNumberFormat="1" applyFont="1" applyFill="1" applyBorder="1" applyAlignment="1">
      <alignment horizontal="right" vertical="center" readingOrder="2"/>
    </xf>
    <xf numFmtId="170" fontId="8" fillId="0" borderId="5" xfId="0" applyNumberFormat="1" applyFont="1" applyFill="1" applyBorder="1" applyAlignment="1">
      <alignment horizontal="right" vertical="center" readingOrder="2"/>
    </xf>
    <xf numFmtId="170" fontId="9" fillId="0" borderId="0" xfId="0" applyNumberFormat="1" applyFont="1" applyFill="1" applyAlignment="1">
      <alignment horizontal="right" vertical="center" readingOrder="2"/>
    </xf>
    <xf numFmtId="170" fontId="9" fillId="0" borderId="0" xfId="0" applyNumberFormat="1" applyFont="1" applyFill="1" applyBorder="1" applyAlignment="1">
      <alignment horizontal="right" vertical="center" readingOrder="2"/>
    </xf>
    <xf numFmtId="170" fontId="6" fillId="0" borderId="0" xfId="1" applyNumberFormat="1" applyFont="1" applyFill="1" applyBorder="1" applyAlignment="1">
      <alignment horizontal="right" vertical="center" readingOrder="2"/>
    </xf>
    <xf numFmtId="170" fontId="6" fillId="0" borderId="3" xfId="1" applyNumberFormat="1" applyFont="1" applyFill="1" applyBorder="1" applyAlignment="1">
      <alignment horizontal="right" vertical="center" readingOrder="2"/>
    </xf>
    <xf numFmtId="170" fontId="8" fillId="0" borderId="0" xfId="1" applyNumberFormat="1" applyFont="1" applyFill="1" applyAlignment="1">
      <alignment horizontal="right" vertical="center" readingOrder="2"/>
    </xf>
    <xf numFmtId="170" fontId="8" fillId="0" borderId="4" xfId="1" applyNumberFormat="1" applyFont="1" applyFill="1" applyBorder="1" applyAlignment="1">
      <alignment horizontal="right" vertical="center" readingOrder="2"/>
    </xf>
    <xf numFmtId="0" fontId="7" fillId="0" borderId="0" xfId="1" applyFont="1" applyFill="1" applyAlignment="1">
      <alignment horizontal="right" vertical="center" readingOrder="2"/>
    </xf>
    <xf numFmtId="170" fontId="12" fillId="0" borderId="4" xfId="0" applyNumberFormat="1" applyFont="1" applyFill="1" applyBorder="1" applyAlignment="1">
      <alignment horizontal="center" vertical="center" readingOrder="2"/>
    </xf>
    <xf numFmtId="0" fontId="8" fillId="0" borderId="0" xfId="0" applyFont="1" applyFill="1" applyAlignment="1">
      <alignment horizontal="right" vertical="center" readingOrder="2"/>
    </xf>
    <xf numFmtId="0" fontId="6" fillId="0" borderId="0" xfId="0" applyFont="1" applyFill="1" applyAlignment="1">
      <alignment horizontal="right" vertical="center" readingOrder="2"/>
    </xf>
    <xf numFmtId="0" fontId="11" fillId="0" borderId="0" xfId="0" applyFont="1" applyFill="1" applyAlignment="1">
      <alignment horizontal="right" vertical="center" wrapText="1" readingOrder="2"/>
    </xf>
    <xf numFmtId="0" fontId="11" fillId="0" borderId="0" xfId="0" applyFont="1" applyFill="1" applyAlignment="1">
      <alignment horizontal="justify" vertical="center" readingOrder="2"/>
    </xf>
    <xf numFmtId="0" fontId="11" fillId="0" borderId="0" xfId="0" applyFont="1" applyFill="1" applyAlignment="1">
      <alignment horizontal="justify" vertical="center" wrapText="1" readingOrder="2"/>
    </xf>
    <xf numFmtId="0" fontId="11" fillId="0" borderId="0" xfId="0" applyFont="1" applyFill="1" applyAlignment="1">
      <alignment horizontal="right" vertical="center" readingOrder="2"/>
    </xf>
    <xf numFmtId="0" fontId="11" fillId="0" borderId="0" xfId="0" applyFont="1" applyFill="1" applyAlignment="1">
      <alignment horizontal="right" vertical="center" wrapText="1"/>
    </xf>
    <xf numFmtId="167" fontId="3" fillId="0" borderId="0" xfId="1" applyNumberFormat="1" applyFont="1" applyFill="1" applyBorder="1" applyAlignment="1">
      <alignment horizontal="right" vertical="center" readingOrder="2"/>
    </xf>
    <xf numFmtId="170" fontId="6" fillId="0" borderId="0" xfId="1" applyNumberFormat="1" applyFont="1" applyFill="1" applyAlignment="1">
      <alignment horizontal="right" vertical="center" readingOrder="2"/>
    </xf>
    <xf numFmtId="170" fontId="8" fillId="0" borderId="0" xfId="1" applyNumberFormat="1" applyFont="1" applyFill="1" applyBorder="1" applyAlignment="1">
      <alignment horizontal="right" vertical="center" readingOrder="2"/>
    </xf>
    <xf numFmtId="170" fontId="6" fillId="0" borderId="2" xfId="1" applyNumberFormat="1" applyFont="1" applyFill="1" applyBorder="1" applyAlignment="1">
      <alignment horizontal="right" vertical="center" readingOrder="2"/>
    </xf>
    <xf numFmtId="170" fontId="11" fillId="0" borderId="0" xfId="0" applyNumberFormat="1" applyFont="1" applyFill="1" applyBorder="1" applyAlignment="1">
      <alignment horizontal="right" vertical="center" readingOrder="2"/>
    </xf>
    <xf numFmtId="170" fontId="12" fillId="0" borderId="4" xfId="0" applyNumberFormat="1" applyFont="1" applyFill="1" applyBorder="1" applyAlignment="1">
      <alignment horizontal="right" vertical="center" readingOrder="2"/>
    </xf>
    <xf numFmtId="170" fontId="11" fillId="0" borderId="4" xfId="0" applyNumberFormat="1" applyFont="1" applyFill="1" applyBorder="1" applyAlignment="1">
      <alignment horizontal="right" vertical="center" readingOrder="2"/>
    </xf>
    <xf numFmtId="49" fontId="11" fillId="0" borderId="0" xfId="0" applyNumberFormat="1" applyFont="1" applyFill="1" applyAlignment="1">
      <alignment horizontal="justify" vertical="center" readingOrder="2"/>
    </xf>
    <xf numFmtId="49" fontId="11" fillId="0" borderId="0" xfId="0" applyNumberFormat="1" applyFont="1" applyFill="1" applyAlignment="1">
      <alignment horizontal="justify" vertical="center" wrapText="1" readingOrder="2"/>
    </xf>
    <xf numFmtId="170" fontId="12" fillId="0" borderId="0" xfId="0" applyNumberFormat="1" applyFont="1" applyFill="1" applyBorder="1" applyAlignment="1">
      <alignment horizontal="center" vertical="center" readingOrder="2"/>
    </xf>
    <xf numFmtId="0" fontId="6" fillId="0" borderId="0" xfId="1" applyFont="1" applyFill="1" applyAlignment="1">
      <alignment vertical="center" readingOrder="2"/>
    </xf>
    <xf numFmtId="0" fontId="8" fillId="0" borderId="3" xfId="1" applyFont="1" applyFill="1" applyBorder="1" applyAlignment="1">
      <alignment horizontal="right" vertical="center" readingOrder="2"/>
    </xf>
    <xf numFmtId="0" fontId="7" fillId="0" borderId="0" xfId="1" applyFont="1" applyFill="1" applyAlignment="1">
      <alignment vertical="center" readingOrder="2"/>
    </xf>
    <xf numFmtId="0" fontId="8" fillId="0" borderId="0" xfId="1" applyFont="1" applyFill="1" applyAlignment="1">
      <alignment vertical="center" readingOrder="2"/>
    </xf>
    <xf numFmtId="0" fontId="7" fillId="0" borderId="0" xfId="1" applyFont="1" applyFill="1" applyAlignment="1">
      <alignment horizontal="center" vertical="center" readingOrder="2"/>
    </xf>
    <xf numFmtId="0" fontId="8" fillId="0" borderId="0" xfId="1" applyFont="1" applyFill="1" applyAlignment="1">
      <alignment horizontal="right" vertical="center" readingOrder="2"/>
    </xf>
    <xf numFmtId="166" fontId="6" fillId="0" borderId="0" xfId="1" applyNumberFormat="1" applyFont="1" applyFill="1" applyAlignment="1">
      <alignment horizontal="center" vertical="center" readingOrder="2"/>
    </xf>
    <xf numFmtId="166" fontId="6" fillId="0" borderId="0" xfId="1" applyNumberFormat="1" applyFont="1" applyFill="1" applyAlignment="1">
      <alignment vertical="center" readingOrder="2"/>
    </xf>
    <xf numFmtId="170" fontId="6" fillId="0" borderId="0" xfId="1" applyNumberFormat="1" applyFont="1" applyFill="1" applyAlignment="1">
      <alignment vertical="center" readingOrder="2"/>
    </xf>
    <xf numFmtId="170" fontId="7" fillId="0" borderId="0" xfId="1" applyNumberFormat="1" applyFont="1" applyFill="1" applyAlignment="1">
      <alignment horizontal="right" vertical="center" readingOrder="2"/>
    </xf>
    <xf numFmtId="170" fontId="9" fillId="0" borderId="0" xfId="1" applyNumberFormat="1" applyFont="1" applyFill="1" applyAlignment="1">
      <alignment horizontal="right" vertical="center" readingOrder="2"/>
    </xf>
    <xf numFmtId="0" fontId="6" fillId="0" borderId="0" xfId="1" applyFont="1" applyFill="1" applyAlignment="1">
      <alignment horizontal="distributed" vertical="center" readingOrder="2"/>
    </xf>
    <xf numFmtId="0" fontId="6" fillId="0" borderId="0" xfId="1" applyFont="1" applyFill="1" applyAlignment="1">
      <alignment horizontal="right" vertical="center" wrapText="1" readingOrder="2"/>
    </xf>
    <xf numFmtId="170" fontId="8" fillId="0" borderId="1" xfId="1" applyNumberFormat="1" applyFont="1" applyFill="1" applyBorder="1" applyAlignment="1">
      <alignment horizontal="right" vertical="center" readingOrder="2"/>
    </xf>
    <xf numFmtId="0" fontId="6" fillId="0" borderId="0" xfId="1" applyFont="1" applyFill="1" applyAlignment="1">
      <alignment horizontal="right" vertical="center" readingOrder="2"/>
    </xf>
    <xf numFmtId="0" fontId="8" fillId="0" borderId="0" xfId="1" applyFont="1" applyFill="1" applyBorder="1" applyAlignment="1">
      <alignment horizontal="center" vertical="center" readingOrder="2"/>
    </xf>
    <xf numFmtId="0" fontId="6" fillId="0" borderId="3" xfId="1" applyFont="1" applyFill="1" applyBorder="1" applyAlignment="1">
      <alignment vertical="center" readingOrder="2"/>
    </xf>
    <xf numFmtId="0" fontId="8" fillId="0" borderId="0" xfId="1" applyFont="1" applyFill="1" applyBorder="1" applyAlignment="1">
      <alignment vertical="center" readingOrder="2"/>
    </xf>
    <xf numFmtId="0" fontId="7" fillId="0" borderId="0" xfId="1" applyFont="1" applyFill="1" applyBorder="1" applyAlignment="1">
      <alignment horizontal="center" vertical="center" readingOrder="2"/>
    </xf>
    <xf numFmtId="4" fontId="8" fillId="0" borderId="0" xfId="2" applyNumberFormat="1" applyFont="1" applyFill="1" applyAlignment="1">
      <alignment vertical="center" readingOrder="2"/>
    </xf>
    <xf numFmtId="0" fontId="6" fillId="0" borderId="0" xfId="2" applyFont="1" applyFill="1" applyAlignment="1">
      <alignment horizontal="right" vertical="center" readingOrder="2"/>
    </xf>
    <xf numFmtId="0" fontId="6" fillId="0" borderId="0" xfId="2" applyFont="1" applyFill="1" applyBorder="1" applyAlignment="1">
      <alignment horizontal="right" vertical="center" readingOrder="2"/>
    </xf>
    <xf numFmtId="0" fontId="12" fillId="0" borderId="3" xfId="0" applyFont="1" applyFill="1" applyBorder="1" applyAlignment="1">
      <alignment horizontal="center" vertical="center" wrapText="1" readingOrder="2"/>
    </xf>
    <xf numFmtId="170" fontId="6" fillId="0" borderId="0" xfId="2" applyNumberFormat="1" applyFont="1" applyFill="1" applyAlignment="1">
      <alignment horizontal="right" vertical="center" readingOrder="2"/>
    </xf>
    <xf numFmtId="0" fontId="6" fillId="0" borderId="0" xfId="1" applyFont="1" applyFill="1" applyBorder="1" applyAlignment="1">
      <alignment vertical="center" readingOrder="2"/>
    </xf>
    <xf numFmtId="0" fontId="12" fillId="0" borderId="0" xfId="0" applyFont="1" applyFill="1" applyAlignment="1">
      <alignment horizontal="right" vertical="center" readingOrder="2"/>
    </xf>
    <xf numFmtId="165" fontId="6" fillId="0" borderId="3" xfId="1" applyNumberFormat="1" applyFont="1" applyFill="1" applyBorder="1" applyAlignment="1">
      <alignment vertical="center" readingOrder="2"/>
    </xf>
    <xf numFmtId="0" fontId="9" fillId="0" borderId="0" xfId="1" applyFont="1" applyFill="1" applyAlignment="1">
      <alignment vertical="center" readingOrder="2"/>
    </xf>
    <xf numFmtId="170" fontId="12" fillId="0" borderId="0" xfId="0" applyNumberFormat="1" applyFont="1" applyFill="1" applyBorder="1" applyAlignment="1">
      <alignment horizontal="right" vertical="center" readingOrder="2"/>
    </xf>
    <xf numFmtId="0" fontId="11" fillId="0" borderId="0" xfId="0" applyFont="1" applyFill="1" applyBorder="1" applyAlignment="1">
      <alignment horizontal="right" vertical="center" readingOrder="2"/>
    </xf>
    <xf numFmtId="170" fontId="1" fillId="0" borderId="0" xfId="0" applyNumberFormat="1" applyFont="1" applyFill="1" applyBorder="1" applyAlignment="1">
      <alignment horizontal="right" readingOrder="2"/>
    </xf>
    <xf numFmtId="0" fontId="11" fillId="0" borderId="0" xfId="0" applyFont="1" applyFill="1" applyAlignment="1">
      <alignment vertical="center" readingOrder="2"/>
    </xf>
    <xf numFmtId="0" fontId="12" fillId="0" borderId="3" xfId="0" applyFont="1" applyFill="1" applyBorder="1" applyAlignment="1">
      <alignment horizontal="center" vertical="center" readingOrder="2"/>
    </xf>
    <xf numFmtId="0" fontId="12" fillId="0" borderId="0" xfId="0" applyFont="1" applyFill="1" applyAlignment="1">
      <alignment horizontal="center" vertical="center" readingOrder="2"/>
    </xf>
    <xf numFmtId="0" fontId="3" fillId="0" borderId="0" xfId="1" applyFont="1" applyFill="1" applyAlignment="1">
      <alignment vertical="center" readingOrder="2"/>
    </xf>
    <xf numFmtId="49" fontId="15" fillId="0" borderId="0" xfId="0" applyNumberFormat="1" applyFont="1" applyFill="1" applyAlignment="1">
      <alignment horizontal="right" vertical="center" wrapText="1" readingOrder="2"/>
    </xf>
    <xf numFmtId="165" fontId="8" fillId="0" borderId="0" xfId="1" applyNumberFormat="1" applyFont="1" applyFill="1" applyBorder="1" applyAlignment="1">
      <alignment horizontal="right" vertical="center" readingOrder="2"/>
    </xf>
    <xf numFmtId="49" fontId="3" fillId="0" borderId="0" xfId="1" applyNumberFormat="1" applyFont="1" applyFill="1" applyAlignment="1">
      <alignment horizontal="right" vertical="center"/>
    </xf>
    <xf numFmtId="0" fontId="3" fillId="0" borderId="0" xfId="1" applyFont="1" applyFill="1" applyAlignment="1">
      <alignment horizontal="right" vertical="center" readingOrder="2"/>
    </xf>
    <xf numFmtId="49" fontId="3" fillId="0" borderId="0" xfId="1" applyNumberFormat="1" applyFont="1" applyFill="1" applyAlignment="1">
      <alignment horizontal="center" vertical="center"/>
    </xf>
    <xf numFmtId="49" fontId="2" fillId="0" borderId="0" xfId="1" applyNumberFormat="1" applyFont="1" applyFill="1" applyAlignment="1">
      <alignment horizontal="right" vertical="center"/>
    </xf>
    <xf numFmtId="170" fontId="3" fillId="0" borderId="0" xfId="1" applyNumberFormat="1" applyFont="1" applyFill="1" applyBorder="1" applyAlignment="1">
      <alignment horizontal="right" vertical="center" readingOrder="2"/>
    </xf>
    <xf numFmtId="168" fontId="6" fillId="0" borderId="0" xfId="1" applyNumberFormat="1" applyFont="1" applyFill="1" applyAlignment="1">
      <alignment horizontal="right" vertical="center" readingOrder="2"/>
    </xf>
    <xf numFmtId="0" fontId="6" fillId="0" borderId="0" xfId="1" applyFont="1" applyFill="1" applyAlignment="1">
      <alignment vertical="center"/>
    </xf>
    <xf numFmtId="0" fontId="6" fillId="0" borderId="3" xfId="1" applyFont="1" applyFill="1" applyBorder="1" applyAlignment="1">
      <alignment horizontal="right" vertical="center" readingOrder="2"/>
    </xf>
    <xf numFmtId="0" fontId="6" fillId="0" borderId="0" xfId="1" applyFont="1" applyFill="1" applyAlignment="1">
      <alignment readingOrder="2"/>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3" xfId="1" applyFont="1" applyFill="1" applyBorder="1" applyAlignment="1">
      <alignment horizontal="right" vertical="center"/>
    </xf>
    <xf numFmtId="0" fontId="6" fillId="0" borderId="0" xfId="1" applyFont="1" applyFill="1" applyAlignment="1">
      <alignment horizontal="center" vertical="center" readingOrder="2"/>
    </xf>
    <xf numFmtId="170" fontId="14" fillId="0" borderId="2" xfId="0" applyNumberFormat="1" applyFont="1" applyFill="1" applyBorder="1" applyAlignment="1">
      <alignment horizontal="right" vertical="center" readingOrder="2"/>
    </xf>
    <xf numFmtId="170" fontId="13" fillId="0" borderId="8" xfId="0" applyNumberFormat="1" applyFont="1" applyFill="1" applyBorder="1" applyAlignment="1">
      <alignment horizontal="right" vertical="center" readingOrder="2"/>
    </xf>
    <xf numFmtId="170" fontId="8" fillId="0" borderId="2" xfId="1" applyNumberFormat="1" applyFont="1" applyFill="1" applyBorder="1" applyAlignment="1">
      <alignment horizontal="right" vertical="center" readingOrder="2"/>
    </xf>
    <xf numFmtId="170" fontId="8" fillId="0" borderId="3" xfId="1" applyNumberFormat="1" applyFont="1" applyFill="1" applyBorder="1" applyAlignment="1">
      <alignment horizontal="right" vertical="center" readingOrder="2"/>
    </xf>
    <xf numFmtId="165" fontId="6" fillId="0" borderId="0" xfId="1" applyNumberFormat="1" applyFont="1" applyFill="1" applyAlignment="1">
      <alignment horizontal="center" vertical="center" readingOrder="2"/>
    </xf>
    <xf numFmtId="0" fontId="8" fillId="0" borderId="3" xfId="1" applyFont="1" applyFill="1" applyBorder="1" applyAlignment="1">
      <alignment horizontal="center" vertical="center" readingOrder="2"/>
    </xf>
    <xf numFmtId="165" fontId="8" fillId="0" borderId="0" xfId="1" applyNumberFormat="1" applyFont="1" applyFill="1" applyAlignment="1">
      <alignment horizontal="center" vertical="center" readingOrder="2"/>
    </xf>
    <xf numFmtId="166" fontId="8" fillId="0" borderId="0" xfId="1" applyNumberFormat="1" applyFont="1" applyFill="1" applyAlignment="1">
      <alignment horizontal="center" vertical="center" readingOrder="2"/>
    </xf>
    <xf numFmtId="37" fontId="8" fillId="0" borderId="0" xfId="1" applyNumberFormat="1" applyFont="1" applyFill="1" applyAlignment="1">
      <alignment horizontal="right" vertical="center" readingOrder="2"/>
    </xf>
    <xf numFmtId="166" fontId="8" fillId="0" borderId="0" xfId="1" applyNumberFormat="1" applyFont="1" applyFill="1" applyAlignment="1">
      <alignment horizontal="right" vertical="center" readingOrder="2"/>
    </xf>
    <xf numFmtId="4" fontId="6" fillId="0" borderId="0" xfId="1" applyNumberFormat="1" applyFont="1" applyFill="1" applyAlignment="1">
      <alignment vertical="center" readingOrder="2"/>
    </xf>
    <xf numFmtId="0" fontId="11" fillId="0" borderId="3" xfId="0" applyFont="1" applyFill="1" applyBorder="1" applyAlignment="1">
      <alignment horizontal="center" vertical="center" wrapText="1" readingOrder="2"/>
    </xf>
    <xf numFmtId="0" fontId="3" fillId="0" borderId="0" xfId="0" applyFont="1" applyFill="1" applyAlignment="1">
      <alignment horizontal="center" vertical="center" wrapText="1" readingOrder="2"/>
    </xf>
    <xf numFmtId="0" fontId="7" fillId="0" borderId="0" xfId="0" applyFont="1" applyFill="1" applyAlignment="1">
      <alignment horizontal="right" vertical="center" readingOrder="2"/>
    </xf>
    <xf numFmtId="9" fontId="6" fillId="0" borderId="0" xfId="1" applyNumberFormat="1" applyFont="1" applyFill="1" applyBorder="1" applyAlignment="1">
      <alignment horizontal="center" vertical="center" readingOrder="2"/>
    </xf>
    <xf numFmtId="172" fontId="19" fillId="0" borderId="11" xfId="5" applyNumberFormat="1" applyFont="1" applyBorder="1" applyAlignment="1">
      <alignment horizontal="right" vertical="center"/>
    </xf>
    <xf numFmtId="0" fontId="19" fillId="0" borderId="11" xfId="5" applyFont="1" applyBorder="1" applyAlignment="1">
      <alignment horizontal="right" vertical="center"/>
    </xf>
    <xf numFmtId="0" fontId="19" fillId="0" borderId="11" xfId="5" applyFont="1" applyBorder="1" applyAlignment="1">
      <alignment vertical="center"/>
    </xf>
    <xf numFmtId="0" fontId="19" fillId="0" borderId="0" xfId="5" applyFont="1" applyBorder="1" applyAlignment="1">
      <alignment horizontal="left" vertical="center"/>
    </xf>
    <xf numFmtId="0" fontId="19" fillId="0" borderId="0" xfId="5" applyFont="1" applyBorder="1" applyAlignment="1">
      <alignment vertical="center"/>
    </xf>
    <xf numFmtId="0" fontId="19" fillId="2" borderId="11" xfId="5" applyFont="1" applyFill="1" applyBorder="1" applyAlignment="1">
      <alignment vertical="center"/>
    </xf>
    <xf numFmtId="4" fontId="19" fillId="0" borderId="11" xfId="5" applyNumberFormat="1" applyFont="1" applyBorder="1" applyAlignment="1">
      <alignment vertical="center"/>
    </xf>
    <xf numFmtId="4" fontId="19" fillId="0" borderId="11" xfId="5" applyNumberFormat="1" applyFont="1" applyBorder="1" applyAlignment="1">
      <alignment horizontal="right" vertical="center"/>
    </xf>
    <xf numFmtId="0" fontId="19" fillId="0" borderId="11" xfId="5" applyNumberFormat="1" applyFont="1" applyBorder="1" applyAlignment="1">
      <alignment horizontal="right" vertical="center"/>
    </xf>
    <xf numFmtId="0" fontId="19" fillId="2" borderId="11" xfId="5" applyFont="1" applyFill="1" applyBorder="1" applyAlignment="1">
      <alignment horizontal="right" vertical="center"/>
    </xf>
    <xf numFmtId="4" fontId="19" fillId="2" borderId="11" xfId="5" applyNumberFormat="1" applyFont="1" applyFill="1" applyBorder="1" applyAlignment="1">
      <alignment horizontal="right" vertical="center"/>
    </xf>
    <xf numFmtId="0" fontId="20" fillId="2" borderId="11" xfId="5" applyFont="1" applyFill="1" applyBorder="1" applyAlignment="1">
      <alignment vertical="center"/>
    </xf>
    <xf numFmtId="0" fontId="20" fillId="2" borderId="11" xfId="5" applyFont="1" applyFill="1" applyBorder="1" applyAlignment="1">
      <alignment horizontal="center" vertical="center"/>
    </xf>
    <xf numFmtId="0" fontId="20" fillId="0" borderId="0" xfId="5" applyFont="1" applyBorder="1" applyAlignment="1">
      <alignment vertical="center"/>
    </xf>
    <xf numFmtId="0" fontId="21" fillId="0" borderId="11" xfId="1" applyFont="1" applyFill="1" applyBorder="1" applyAlignment="1">
      <alignment horizontal="right" vertical="center" readingOrder="2"/>
    </xf>
    <xf numFmtId="4" fontId="19" fillId="2" borderId="11" xfId="5" applyNumberFormat="1" applyFont="1" applyFill="1" applyBorder="1" applyAlignment="1">
      <alignment vertical="center"/>
    </xf>
    <xf numFmtId="4" fontId="19" fillId="0" borderId="0" xfId="5" applyNumberFormat="1" applyFont="1" applyBorder="1" applyAlignment="1">
      <alignment vertical="center"/>
    </xf>
    <xf numFmtId="3" fontId="19" fillId="2" borderId="11" xfId="5" applyNumberFormat="1" applyFont="1" applyFill="1" applyBorder="1" applyAlignment="1">
      <alignment vertical="center"/>
    </xf>
    <xf numFmtId="3" fontId="19" fillId="0" borderId="11" xfId="5" applyNumberFormat="1" applyFont="1" applyBorder="1" applyAlignment="1">
      <alignment vertical="center"/>
    </xf>
    <xf numFmtId="3" fontId="19" fillId="0" borderId="0" xfId="5" applyNumberFormat="1" applyFont="1" applyBorder="1" applyAlignment="1">
      <alignment vertical="center"/>
    </xf>
    <xf numFmtId="0" fontId="19" fillId="2" borderId="11" xfId="5" applyFont="1" applyFill="1" applyBorder="1" applyAlignment="1">
      <alignment horizontal="left" vertical="center"/>
    </xf>
    <xf numFmtId="172" fontId="19" fillId="0" borderId="11" xfId="5" applyNumberFormat="1" applyFont="1" applyBorder="1" applyAlignment="1">
      <alignment horizontal="left" vertical="center"/>
    </xf>
    <xf numFmtId="172" fontId="22" fillId="0" borderId="11" xfId="5" applyNumberFormat="1" applyFont="1" applyBorder="1" applyAlignment="1">
      <alignment horizontal="right" vertical="center"/>
    </xf>
    <xf numFmtId="172" fontId="22" fillId="0" borderId="11" xfId="5" applyNumberFormat="1" applyFont="1" applyBorder="1" applyAlignment="1">
      <alignment horizontal="left" vertical="center"/>
    </xf>
    <xf numFmtId="0" fontId="22" fillId="0" borderId="11" xfId="5" applyFont="1" applyBorder="1" applyAlignment="1">
      <alignment horizontal="right" vertical="center"/>
    </xf>
    <xf numFmtId="4" fontId="22" fillId="0" borderId="11" xfId="5" applyNumberFormat="1" applyFont="1" applyBorder="1" applyAlignment="1">
      <alignment horizontal="right" vertical="center"/>
    </xf>
    <xf numFmtId="0" fontId="22" fillId="0" borderId="11" xfId="5" applyFont="1" applyBorder="1" applyAlignment="1">
      <alignment vertical="center"/>
    </xf>
    <xf numFmtId="3" fontId="22" fillId="0" borderId="11" xfId="5" applyNumberFormat="1" applyFont="1" applyBorder="1" applyAlignment="1">
      <alignment vertical="center"/>
    </xf>
    <xf numFmtId="4" fontId="22" fillId="0" borderId="11" xfId="5" applyNumberFormat="1" applyFont="1" applyBorder="1" applyAlignment="1">
      <alignment vertical="center"/>
    </xf>
    <xf numFmtId="0" fontId="22" fillId="0" borderId="0" xfId="5" applyFont="1" applyBorder="1" applyAlignment="1">
      <alignment vertical="center"/>
    </xf>
    <xf numFmtId="0" fontId="22" fillId="0" borderId="11" xfId="5" applyNumberFormat="1" applyFont="1" applyBorder="1" applyAlignment="1">
      <alignment horizontal="right" vertical="center"/>
    </xf>
    <xf numFmtId="0" fontId="22" fillId="0" borderId="11" xfId="1" applyFont="1" applyFill="1" applyBorder="1" applyAlignment="1">
      <alignment horizontal="right" vertical="center" readingOrder="2"/>
    </xf>
    <xf numFmtId="0" fontId="23" fillId="0" borderId="0" xfId="5" applyFont="1" applyBorder="1" applyAlignment="1">
      <alignment vertical="center"/>
    </xf>
    <xf numFmtId="0" fontId="23" fillId="0" borderId="11" xfId="1" applyFont="1" applyFill="1" applyBorder="1" applyAlignment="1">
      <alignment horizontal="right" vertical="center" readingOrder="2"/>
    </xf>
    <xf numFmtId="172" fontId="21" fillId="0" borderId="11" xfId="5" applyNumberFormat="1" applyFont="1" applyBorder="1" applyAlignment="1">
      <alignment horizontal="right" vertical="center"/>
    </xf>
    <xf numFmtId="172" fontId="21" fillId="0" borderId="11" xfId="5" applyNumberFormat="1" applyFont="1" applyBorder="1" applyAlignment="1">
      <alignment horizontal="left" vertical="center"/>
    </xf>
    <xf numFmtId="0" fontId="21" fillId="0" borderId="11" xfId="5" applyFont="1" applyBorder="1" applyAlignment="1">
      <alignment horizontal="right" vertical="center"/>
    </xf>
    <xf numFmtId="0" fontId="21" fillId="0" borderId="11" xfId="5" applyNumberFormat="1" applyFont="1" applyBorder="1" applyAlignment="1">
      <alignment horizontal="right" vertical="center"/>
    </xf>
    <xf numFmtId="4" fontId="21" fillId="0" borderId="11" xfId="5" applyNumberFormat="1" applyFont="1" applyBorder="1" applyAlignment="1">
      <alignment horizontal="right" vertical="center"/>
    </xf>
    <xf numFmtId="0" fontId="21" fillId="0" borderId="11" xfId="5" applyFont="1" applyBorder="1" applyAlignment="1">
      <alignment vertical="center"/>
    </xf>
    <xf numFmtId="3" fontId="21" fillId="0" borderId="11" xfId="5" applyNumberFormat="1" applyFont="1" applyBorder="1" applyAlignment="1">
      <alignment vertical="center"/>
    </xf>
    <xf numFmtId="4" fontId="21" fillId="0" borderId="11" xfId="5" applyNumberFormat="1" applyFont="1" applyBorder="1" applyAlignment="1">
      <alignment vertical="center"/>
    </xf>
    <xf numFmtId="0" fontId="21" fillId="0" borderId="0" xfId="5" applyFont="1" applyBorder="1" applyAlignment="1">
      <alignment vertical="center"/>
    </xf>
    <xf numFmtId="0" fontId="20" fillId="2" borderId="11" xfId="5" applyFont="1" applyFill="1" applyBorder="1" applyAlignment="1">
      <alignment horizontal="left" vertical="center"/>
    </xf>
    <xf numFmtId="3" fontId="20" fillId="2" borderId="11" xfId="5" applyNumberFormat="1" applyFont="1" applyFill="1" applyBorder="1" applyAlignment="1">
      <alignment vertical="center"/>
    </xf>
    <xf numFmtId="4" fontId="20" fillId="2" borderId="11" xfId="5" applyNumberFormat="1" applyFont="1" applyFill="1" applyBorder="1" applyAlignment="1">
      <alignment vertical="center"/>
    </xf>
    <xf numFmtId="172" fontId="23" fillId="0" borderId="11" xfId="5" applyNumberFormat="1" applyFont="1" applyFill="1" applyBorder="1" applyAlignment="1">
      <alignment horizontal="right" vertical="center"/>
    </xf>
    <xf numFmtId="172" fontId="23" fillId="0" borderId="11" xfId="5" applyNumberFormat="1" applyFont="1" applyFill="1" applyBorder="1" applyAlignment="1">
      <alignment horizontal="left" vertical="center"/>
    </xf>
    <xf numFmtId="0" fontId="23" fillId="0" borderId="11" xfId="5" applyFont="1" applyFill="1" applyBorder="1" applyAlignment="1">
      <alignment horizontal="right" vertical="center"/>
    </xf>
    <xf numFmtId="4" fontId="23" fillId="0" borderId="11" xfId="5" applyNumberFormat="1" applyFont="1" applyFill="1" applyBorder="1" applyAlignment="1">
      <alignment horizontal="right" vertical="center"/>
    </xf>
    <xf numFmtId="0" fontId="23" fillId="0" borderId="11" xfId="5" applyFont="1" applyFill="1" applyBorder="1" applyAlignment="1">
      <alignment vertical="center"/>
    </xf>
    <xf numFmtId="3" fontId="23" fillId="0" borderId="11" xfId="5" applyNumberFormat="1" applyFont="1" applyFill="1" applyBorder="1" applyAlignment="1">
      <alignment vertical="center"/>
    </xf>
    <xf numFmtId="4" fontId="23" fillId="0" borderId="11" xfId="5" applyNumberFormat="1" applyFont="1" applyFill="1" applyBorder="1" applyAlignment="1">
      <alignment vertical="center"/>
    </xf>
    <xf numFmtId="0" fontId="23" fillId="0" borderId="0" xfId="5" applyFont="1" applyFill="1" applyBorder="1" applyAlignment="1">
      <alignment vertical="center"/>
    </xf>
    <xf numFmtId="0" fontId="23" fillId="0" borderId="11" xfId="5" applyNumberFormat="1" applyFont="1" applyFill="1" applyBorder="1" applyAlignment="1">
      <alignment horizontal="right" vertical="center"/>
    </xf>
    <xf numFmtId="0" fontId="23" fillId="0" borderId="0" xfId="5" applyFont="1" applyBorder="1" applyAlignment="1">
      <alignment horizontal="right" vertical="center"/>
    </xf>
    <xf numFmtId="0" fontId="23" fillId="0" borderId="0" xfId="5" applyFont="1" applyBorder="1" applyAlignment="1">
      <alignment horizontal="left" vertical="center"/>
    </xf>
    <xf numFmtId="3" fontId="23" fillId="0" borderId="0" xfId="5" applyNumberFormat="1" applyFont="1" applyBorder="1" applyAlignment="1">
      <alignment vertical="center"/>
    </xf>
    <xf numFmtId="3" fontId="20" fillId="0" borderId="0" xfId="5" applyNumberFormat="1" applyFont="1" applyBorder="1" applyAlignment="1">
      <alignment vertical="center"/>
    </xf>
    <xf numFmtId="170" fontId="24" fillId="0" borderId="0" xfId="1" applyNumberFormat="1" applyFont="1" applyFill="1" applyAlignment="1">
      <alignment horizontal="right" vertical="center" readingOrder="2"/>
    </xf>
    <xf numFmtId="0" fontId="8" fillId="0" borderId="11" xfId="1" applyFont="1" applyFill="1" applyBorder="1" applyAlignment="1">
      <alignment vertical="center" readingOrder="2"/>
    </xf>
    <xf numFmtId="0" fontId="8" fillId="2" borderId="0" xfId="1" applyFont="1" applyFill="1" applyAlignment="1">
      <alignment vertical="center" readingOrder="2"/>
    </xf>
    <xf numFmtId="0" fontId="6" fillId="2" borderId="0" xfId="1" applyFont="1" applyFill="1" applyAlignment="1">
      <alignment vertical="center" readingOrder="2"/>
    </xf>
    <xf numFmtId="0" fontId="8" fillId="0" borderId="12" xfId="1" applyFont="1" applyFill="1" applyBorder="1" applyAlignment="1">
      <alignment vertical="center" readingOrder="2"/>
    </xf>
    <xf numFmtId="0" fontId="8" fillId="0" borderId="13" xfId="1" applyFont="1" applyFill="1" applyBorder="1" applyAlignment="1">
      <alignment vertical="center" readingOrder="2"/>
    </xf>
    <xf numFmtId="0" fontId="8" fillId="0" borderId="14" xfId="1" applyFont="1" applyFill="1" applyBorder="1" applyAlignment="1">
      <alignment vertical="center" readingOrder="2"/>
    </xf>
    <xf numFmtId="170" fontId="11" fillId="0" borderId="0" xfId="0" applyNumberFormat="1" applyFont="1" applyFill="1" applyBorder="1" applyAlignment="1">
      <alignment horizontal="center" vertical="center" readingOrder="2"/>
    </xf>
    <xf numFmtId="170" fontId="11" fillId="0" borderId="2" xfId="0" applyNumberFormat="1" applyFont="1" applyFill="1" applyBorder="1" applyAlignment="1">
      <alignment horizontal="right" vertical="center" readingOrder="2"/>
    </xf>
    <xf numFmtId="3" fontId="19" fillId="2" borderId="0" xfId="5" applyNumberFormat="1" applyFont="1" applyFill="1" applyBorder="1" applyAlignment="1">
      <alignment vertical="center"/>
    </xf>
    <xf numFmtId="4" fontId="22" fillId="2" borderId="11" xfId="5" applyNumberFormat="1" applyFont="1" applyFill="1" applyBorder="1" applyAlignment="1">
      <alignment horizontal="right" vertical="center"/>
    </xf>
    <xf numFmtId="170" fontId="8" fillId="0" borderId="8" xfId="1" applyNumberFormat="1" applyFont="1" applyFill="1" applyBorder="1" applyAlignment="1">
      <alignment horizontal="right" vertical="center" readingOrder="2"/>
    </xf>
    <xf numFmtId="170" fontId="8" fillId="0" borderId="10" xfId="1" applyNumberFormat="1" applyFont="1" applyFill="1" applyBorder="1" applyAlignment="1">
      <alignment horizontal="right" vertical="center" readingOrder="2"/>
    </xf>
    <xf numFmtId="165" fontId="6" fillId="0" borderId="0" xfId="1" applyNumberFormat="1" applyFont="1" applyFill="1" applyBorder="1" applyAlignment="1">
      <alignment vertical="center" readingOrder="2"/>
    </xf>
    <xf numFmtId="0" fontId="6" fillId="0" borderId="7" xfId="1" applyFont="1" applyFill="1" applyBorder="1" applyAlignment="1">
      <alignment horizontal="right" vertical="center" readingOrder="2"/>
    </xf>
    <xf numFmtId="0" fontId="6" fillId="0" borderId="9" xfId="1" applyFont="1" applyFill="1" applyBorder="1" applyAlignment="1">
      <alignment horizontal="right" vertical="center" readingOrder="2"/>
    </xf>
    <xf numFmtId="0" fontId="12" fillId="0" borderId="3" xfId="0" applyFont="1" applyBorder="1" applyAlignment="1">
      <alignment horizontal="center" vertical="center" wrapText="1" readingOrder="2"/>
    </xf>
    <xf numFmtId="4" fontId="22" fillId="3" borderId="11" xfId="5" applyNumberFormat="1" applyFont="1" applyFill="1" applyBorder="1" applyAlignment="1">
      <alignment horizontal="right" vertical="center"/>
    </xf>
    <xf numFmtId="0" fontId="6" fillId="0" borderId="3" xfId="1" applyFont="1" applyFill="1" applyBorder="1" applyAlignment="1">
      <alignment horizontal="center" vertical="center" readingOrder="2"/>
    </xf>
    <xf numFmtId="0" fontId="8" fillId="0" borderId="0" xfId="1"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center" vertical="center" readingOrder="2"/>
    </xf>
    <xf numFmtId="0" fontId="10" fillId="0" borderId="0" xfId="0" applyFont="1" applyFill="1" applyAlignment="1">
      <alignment horizontal="right" vertical="center" readingOrder="2"/>
    </xf>
    <xf numFmtId="0" fontId="3" fillId="0" borderId="0" xfId="0"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3" fillId="0" borderId="0" xfId="0" applyFont="1" applyFill="1" applyAlignment="1">
      <alignment horizontal="right" vertical="center" readingOrder="2"/>
    </xf>
    <xf numFmtId="0" fontId="3" fillId="0" borderId="0" xfId="0" applyFont="1" applyFill="1" applyAlignment="1">
      <alignment horizontal="center" vertical="center" readingOrder="2"/>
    </xf>
    <xf numFmtId="0" fontId="3" fillId="0" borderId="2" xfId="0" applyFont="1" applyFill="1" applyBorder="1" applyAlignment="1">
      <alignment horizontal="center" vertical="center" readingOrder="2"/>
    </xf>
    <xf numFmtId="0" fontId="8" fillId="0" borderId="2" xfId="1" applyFont="1" applyFill="1" applyBorder="1" applyAlignment="1">
      <alignment horizontal="right" vertical="center" readingOrder="2"/>
    </xf>
    <xf numFmtId="170" fontId="8" fillId="0" borderId="0" xfId="0" applyNumberFormat="1" applyFont="1" applyFill="1" applyAlignment="1">
      <alignment horizontal="right" vertical="center" readingOrder="2"/>
    </xf>
    <xf numFmtId="170" fontId="14" fillId="0" borderId="3" xfId="0" applyNumberFormat="1" applyFont="1" applyFill="1" applyBorder="1" applyAlignment="1">
      <alignment horizontal="right" vertical="center" readingOrder="2"/>
    </xf>
    <xf numFmtId="170" fontId="13" fillId="0" borderId="1" xfId="0" applyNumberFormat="1" applyFont="1" applyFill="1" applyBorder="1" applyAlignment="1">
      <alignment horizontal="right" vertical="center" readingOrder="2"/>
    </xf>
    <xf numFmtId="0" fontId="3" fillId="0" borderId="0" xfId="0" applyFont="1" applyFill="1" applyAlignment="1">
      <alignment vertical="center"/>
    </xf>
    <xf numFmtId="170" fontId="3" fillId="0" borderId="0" xfId="0" applyNumberFormat="1" applyFont="1" applyFill="1" applyAlignment="1">
      <alignment vertical="center"/>
    </xf>
    <xf numFmtId="171" fontId="7" fillId="0" borderId="0" xfId="0" applyNumberFormat="1" applyFont="1" applyFill="1" applyAlignment="1">
      <alignment horizontal="right" vertical="center" readingOrder="2"/>
    </xf>
    <xf numFmtId="171" fontId="8" fillId="0" borderId="0" xfId="0" applyNumberFormat="1" applyFont="1" applyFill="1" applyAlignment="1">
      <alignment horizontal="right" vertical="center" readingOrder="2"/>
    </xf>
    <xf numFmtId="170" fontId="8" fillId="0" borderId="2" xfId="0" applyNumberFormat="1" applyFont="1" applyFill="1" applyBorder="1" applyAlignment="1">
      <alignment horizontal="right" vertical="center" readingOrder="2"/>
    </xf>
    <xf numFmtId="3" fontId="8" fillId="0" borderId="0" xfId="0" applyNumberFormat="1" applyFont="1" applyFill="1" applyBorder="1" applyAlignment="1">
      <alignment horizontal="center" vertical="center" readingOrder="2"/>
    </xf>
    <xf numFmtId="3" fontId="6" fillId="0" borderId="0" xfId="0" applyNumberFormat="1" applyFont="1" applyFill="1" applyBorder="1" applyAlignment="1">
      <alignment horizontal="center" vertical="center" readingOrder="2"/>
    </xf>
    <xf numFmtId="170" fontId="11" fillId="0" borderId="1" xfId="0" applyNumberFormat="1" applyFont="1" applyFill="1" applyBorder="1" applyAlignment="1">
      <alignment horizontal="right" vertical="center" readingOrder="2"/>
    </xf>
    <xf numFmtId="170" fontId="11" fillId="0" borderId="0" xfId="0" applyNumberFormat="1" applyFont="1" applyFill="1" applyAlignment="1">
      <alignment horizontal="right" vertical="center" readingOrder="2"/>
    </xf>
    <xf numFmtId="166" fontId="6" fillId="0" borderId="0" xfId="1" applyNumberFormat="1" applyFont="1" applyFill="1" applyAlignment="1">
      <alignment horizontal="right" vertical="center" readingOrder="2"/>
    </xf>
    <xf numFmtId="0" fontId="8" fillId="0" borderId="0" xfId="2" applyFont="1" applyFill="1" applyAlignment="1">
      <alignment horizontal="right" vertical="center" readingOrder="2"/>
    </xf>
    <xf numFmtId="0" fontId="11" fillId="0" borderId="0" xfId="0" applyFont="1" applyFill="1" applyAlignment="1">
      <alignment horizontal="right" vertical="center"/>
    </xf>
    <xf numFmtId="170" fontId="11" fillId="0" borderId="0" xfId="0" applyNumberFormat="1" applyFont="1" applyFill="1" applyBorder="1" applyAlignment="1">
      <alignment vertical="center" readingOrder="2"/>
    </xf>
    <xf numFmtId="170" fontId="11" fillId="0" borderId="0" xfId="0" applyNumberFormat="1" applyFont="1" applyFill="1" applyAlignment="1">
      <alignment vertical="center" readingOrder="2"/>
    </xf>
    <xf numFmtId="170" fontId="11" fillId="0" borderId="3" xfId="0" applyNumberFormat="1" applyFont="1" applyFill="1" applyBorder="1" applyAlignment="1">
      <alignment vertical="center" readingOrder="2"/>
    </xf>
    <xf numFmtId="0" fontId="12" fillId="0" borderId="0" xfId="0" applyFont="1" applyFill="1" applyAlignment="1">
      <alignment horizontal="right" vertical="center"/>
    </xf>
    <xf numFmtId="170" fontId="11" fillId="0" borderId="1" xfId="0" applyNumberFormat="1" applyFont="1" applyFill="1" applyBorder="1" applyAlignment="1">
      <alignment vertical="center" readingOrder="2"/>
    </xf>
    <xf numFmtId="170" fontId="12" fillId="0" borderId="5" xfId="0" applyNumberFormat="1" applyFont="1" applyFill="1" applyBorder="1" applyAlignment="1">
      <alignment vertical="center" readingOrder="2"/>
    </xf>
    <xf numFmtId="170" fontId="12" fillId="0" borderId="0" xfId="0" applyNumberFormat="1" applyFont="1" applyFill="1" applyAlignment="1">
      <alignment vertical="center" readingOrder="2"/>
    </xf>
    <xf numFmtId="170" fontId="12" fillId="0" borderId="0" xfId="0" applyNumberFormat="1" applyFont="1" applyFill="1" applyBorder="1" applyAlignment="1">
      <alignment vertical="center" readingOrder="2"/>
    </xf>
    <xf numFmtId="0" fontId="6" fillId="0" borderId="0" xfId="1" applyFont="1" applyFill="1" applyAlignment="1">
      <alignment horizontal="justify" vertical="justify" readingOrder="2"/>
    </xf>
    <xf numFmtId="170" fontId="12" fillId="0" borderId="4" xfId="0" applyNumberFormat="1" applyFont="1" applyFill="1" applyBorder="1" applyAlignment="1">
      <alignment vertical="center" readingOrder="2"/>
    </xf>
    <xf numFmtId="0" fontId="3" fillId="0" borderId="0" xfId="0" applyFont="1" applyFill="1" applyAlignment="1"/>
    <xf numFmtId="0" fontId="12" fillId="0" borderId="3" xfId="0" applyFont="1" applyFill="1" applyBorder="1" applyAlignment="1">
      <alignment horizontal="right" vertical="center" readingOrder="2"/>
    </xf>
    <xf numFmtId="170" fontId="12" fillId="0" borderId="3" xfId="0" applyNumberFormat="1" applyFont="1" applyFill="1" applyBorder="1" applyAlignment="1">
      <alignment vertical="center" readingOrder="2"/>
    </xf>
    <xf numFmtId="0" fontId="6" fillId="0" borderId="0" xfId="1" applyFont="1" applyFill="1" applyBorder="1" applyAlignment="1">
      <alignment horizontal="justify" vertical="justify" readingOrder="2"/>
    </xf>
    <xf numFmtId="0" fontId="2" fillId="0" borderId="0" xfId="0" applyFont="1" applyFill="1" applyBorder="1" applyAlignment="1">
      <alignment horizontal="center" vertical="center" readingOrder="2"/>
    </xf>
    <xf numFmtId="0" fontId="1" fillId="0" borderId="0" xfId="0" applyFont="1" applyFill="1" applyBorder="1" applyAlignment="1">
      <alignment horizontal="center" vertical="center" readingOrder="2"/>
    </xf>
    <xf numFmtId="0" fontId="7" fillId="0" borderId="0" xfId="0" applyFont="1" applyFill="1" applyBorder="1" applyAlignment="1">
      <alignment horizontal="center" vertical="center" readingOrder="2"/>
    </xf>
    <xf numFmtId="0" fontId="1" fillId="0" borderId="0" xfId="0" applyFont="1" applyFill="1" applyBorder="1" applyAlignment="1">
      <alignment horizontal="center" readingOrder="2"/>
    </xf>
    <xf numFmtId="0" fontId="3" fillId="0" borderId="0" xfId="0" applyFont="1" applyFill="1" applyAlignment="1">
      <alignment vertical="center" readingOrder="2"/>
    </xf>
    <xf numFmtId="170" fontId="11" fillId="0" borderId="0" xfId="0" applyNumberFormat="1" applyFont="1" applyFill="1" applyAlignment="1">
      <alignment horizontal="center" vertical="center" readingOrder="2"/>
    </xf>
    <xf numFmtId="49" fontId="12" fillId="0" borderId="0" xfId="0" applyNumberFormat="1" applyFont="1" applyFill="1" applyAlignment="1">
      <alignment horizontal="right" vertical="center" readingOrder="2"/>
    </xf>
    <xf numFmtId="49" fontId="12" fillId="0" borderId="0" xfId="0" applyNumberFormat="1" applyFont="1" applyFill="1" applyBorder="1" applyAlignment="1">
      <alignment horizontal="right" vertical="center" readingOrder="2"/>
    </xf>
    <xf numFmtId="49" fontId="12" fillId="0" borderId="3" xfId="0" applyNumberFormat="1" applyFont="1" applyFill="1" applyBorder="1" applyAlignment="1">
      <alignment horizontal="center" vertical="center" readingOrder="2"/>
    </xf>
    <xf numFmtId="49" fontId="11" fillId="0" borderId="0" xfId="0" applyNumberFormat="1" applyFont="1" applyFill="1" applyBorder="1" applyAlignment="1">
      <alignment horizontal="center" vertical="center" readingOrder="2"/>
    </xf>
    <xf numFmtId="49" fontId="11" fillId="0" borderId="0" xfId="0" applyNumberFormat="1" applyFont="1" applyFill="1" applyAlignment="1">
      <alignment horizontal="right" vertical="center" readingOrder="2"/>
    </xf>
    <xf numFmtId="167" fontId="1" fillId="0" borderId="0" xfId="1" applyNumberFormat="1" applyFont="1" applyFill="1" applyAlignment="1">
      <alignment horizontal="right" vertical="center" readingOrder="2"/>
    </xf>
    <xf numFmtId="49" fontId="10" fillId="0" borderId="0" xfId="0" applyNumberFormat="1" applyFont="1" applyFill="1" applyBorder="1" applyAlignment="1">
      <alignment horizontal="right" vertical="center" readingOrder="2"/>
    </xf>
    <xf numFmtId="170" fontId="12" fillId="0" borderId="1" xfId="0" applyNumberFormat="1" applyFont="1" applyFill="1" applyBorder="1" applyAlignment="1">
      <alignment vertical="center" readingOrder="2"/>
    </xf>
    <xf numFmtId="170" fontId="12" fillId="0" borderId="15" xfId="0" applyNumberFormat="1" applyFont="1" applyFill="1" applyBorder="1" applyAlignment="1">
      <alignment vertical="center" readingOrder="2"/>
    </xf>
    <xf numFmtId="0" fontId="12" fillId="0" borderId="3" xfId="0" applyNumberFormat="1" applyFont="1" applyFill="1" applyBorder="1" applyAlignment="1">
      <alignment horizontal="center" vertical="center" readingOrder="2"/>
    </xf>
    <xf numFmtId="0" fontId="3" fillId="0" borderId="3" xfId="0" applyFont="1" applyFill="1" applyBorder="1" applyAlignment="1"/>
    <xf numFmtId="170" fontId="11" fillId="0" borderId="6" xfId="0" applyNumberFormat="1" applyFont="1" applyFill="1" applyBorder="1" applyAlignment="1">
      <alignment vertical="center" readingOrder="2"/>
    </xf>
    <xf numFmtId="170" fontId="12" fillId="0" borderId="6" xfId="0" applyNumberFormat="1" applyFont="1" applyFill="1" applyBorder="1" applyAlignment="1">
      <alignment vertical="center" readingOrder="2"/>
    </xf>
    <xf numFmtId="0" fontId="11" fillId="0" borderId="0" xfId="0" applyFont="1" applyFill="1" applyBorder="1" applyAlignment="1">
      <alignment horizontal="center" vertical="center" readingOrder="2"/>
    </xf>
    <xf numFmtId="170" fontId="11" fillId="0" borderId="2" xfId="0" applyNumberFormat="1" applyFont="1" applyFill="1" applyBorder="1" applyAlignment="1">
      <alignment vertical="center" readingOrder="2"/>
    </xf>
    <xf numFmtId="0" fontId="9" fillId="0" borderId="0" xfId="1" applyFont="1" applyFill="1" applyAlignment="1">
      <alignment horizontal="center" vertical="center" readingOrder="2"/>
    </xf>
    <xf numFmtId="0" fontId="6" fillId="0" borderId="0" xfId="1" applyFont="1" applyFill="1" applyBorder="1" applyAlignment="1">
      <alignment horizontal="center" vertical="center" readingOrder="2"/>
    </xf>
    <xf numFmtId="0" fontId="12" fillId="0" borderId="0" xfId="0" applyFont="1" applyFill="1" applyBorder="1" applyAlignment="1">
      <alignment horizontal="center" vertical="center" readingOrder="2"/>
    </xf>
    <xf numFmtId="0" fontId="12" fillId="0" borderId="3" xfId="0" applyFont="1" applyFill="1" applyBorder="1" applyAlignment="1">
      <alignment horizontal="center" vertical="center" readingOrder="2"/>
    </xf>
    <xf numFmtId="0" fontId="11" fillId="0" borderId="0" xfId="0" applyFont="1" applyFill="1" applyBorder="1" applyAlignment="1">
      <alignment horizontal="right" vertical="center" wrapText="1" readingOrder="2"/>
    </xf>
    <xf numFmtId="0" fontId="6" fillId="0" borderId="0" xfId="1" applyFont="1" applyFill="1" applyBorder="1" applyAlignment="1">
      <alignment horizontal="right" vertical="center" readingOrder="2"/>
    </xf>
    <xf numFmtId="49" fontId="6" fillId="0" borderId="0" xfId="0" applyNumberFormat="1" applyFont="1" applyFill="1" applyAlignment="1">
      <alignment horizontal="center" vertical="center" readingOrder="2"/>
    </xf>
    <xf numFmtId="170" fontId="11" fillId="0" borderId="11" xfId="0" applyNumberFormat="1" applyFont="1" applyFill="1" applyBorder="1" applyAlignment="1">
      <alignment vertical="center" readingOrder="2"/>
    </xf>
    <xf numFmtId="170" fontId="6" fillId="0" borderId="0" xfId="1" applyNumberFormat="1" applyFont="1" applyFill="1" applyBorder="1" applyAlignment="1">
      <alignment vertical="center" readingOrder="2"/>
    </xf>
    <xf numFmtId="0" fontId="18" fillId="0" borderId="0" xfId="5">
      <alignment vertical="top"/>
    </xf>
    <xf numFmtId="3" fontId="18" fillId="0" borderId="0" xfId="5" applyNumberFormat="1">
      <alignment vertical="top"/>
    </xf>
    <xf numFmtId="172" fontId="18" fillId="0" borderId="0" xfId="5" applyNumberFormat="1">
      <alignment vertical="top"/>
    </xf>
    <xf numFmtId="0" fontId="18" fillId="0" borderId="0" xfId="5" applyNumberFormat="1">
      <alignment vertical="top"/>
    </xf>
    <xf numFmtId="4" fontId="18" fillId="0" borderId="0" xfId="5" applyNumberFormat="1">
      <alignment vertical="top"/>
    </xf>
    <xf numFmtId="173" fontId="6" fillId="0" borderId="0" xfId="0" applyNumberFormat="1" applyFont="1" applyFill="1" applyBorder="1" applyAlignment="1">
      <alignment horizontal="right" vertical="center" readingOrder="2"/>
    </xf>
    <xf numFmtId="173" fontId="8" fillId="0" borderId="0" xfId="0" applyNumberFormat="1" applyFont="1" applyFill="1" applyBorder="1" applyAlignment="1">
      <alignment horizontal="right" vertical="center" readingOrder="2"/>
    </xf>
    <xf numFmtId="173" fontId="6" fillId="0" borderId="0" xfId="1" applyNumberFormat="1" applyFont="1" applyFill="1" applyBorder="1" applyAlignment="1">
      <alignment horizontal="right" vertical="center" readingOrder="2"/>
    </xf>
    <xf numFmtId="173" fontId="8" fillId="0" borderId="0" xfId="1" applyNumberFormat="1" applyFont="1" applyFill="1" applyBorder="1" applyAlignment="1">
      <alignment horizontal="right" vertical="center" readingOrder="2"/>
    </xf>
    <xf numFmtId="172" fontId="27" fillId="4" borderId="0" xfId="5" applyNumberFormat="1" applyFont="1" applyFill="1">
      <alignment vertical="top"/>
    </xf>
    <xf numFmtId="0" fontId="27" fillId="4" borderId="0" xfId="5" applyFont="1" applyFill="1">
      <alignment vertical="top"/>
    </xf>
    <xf numFmtId="4" fontId="27" fillId="4" borderId="0" xfId="5" applyNumberFormat="1" applyFont="1" applyFill="1">
      <alignment vertical="top"/>
    </xf>
    <xf numFmtId="172" fontId="27" fillId="5" borderId="0" xfId="5" applyNumberFormat="1" applyFont="1" applyFill="1">
      <alignment vertical="top"/>
    </xf>
    <xf numFmtId="0" fontId="27" fillId="5" borderId="0" xfId="5" applyFont="1" applyFill="1">
      <alignment vertical="top"/>
    </xf>
    <xf numFmtId="4" fontId="27" fillId="5" borderId="0" xfId="5" applyNumberFormat="1" applyFont="1" applyFill="1">
      <alignment vertical="top"/>
    </xf>
    <xf numFmtId="0" fontId="10" fillId="0" borderId="0" xfId="0" applyFont="1" applyFill="1" applyAlignment="1">
      <alignment vertical="center" readingOrder="2"/>
    </xf>
    <xf numFmtId="0" fontId="8" fillId="0" borderId="0" xfId="0" applyFont="1" applyFill="1" applyAlignment="1">
      <alignment horizontal="right" readingOrder="2"/>
    </xf>
    <xf numFmtId="0" fontId="11" fillId="0" borderId="3" xfId="0" applyFont="1" applyFill="1" applyBorder="1" applyAlignment="1">
      <alignment horizontal="center" wrapText="1" readingOrder="2"/>
    </xf>
    <xf numFmtId="0" fontId="11" fillId="0" borderId="0" xfId="0" applyFont="1" applyFill="1" applyAlignment="1">
      <alignment horizontal="center" wrapText="1" readingOrder="2"/>
    </xf>
    <xf numFmtId="0" fontId="12" fillId="0" borderId="3" xfId="0" applyFont="1" applyFill="1" applyBorder="1" applyAlignment="1">
      <alignment horizontal="center" readingOrder="2"/>
    </xf>
    <xf numFmtId="4" fontId="6" fillId="0" borderId="0" xfId="1" applyNumberFormat="1" applyFont="1" applyFill="1" applyAlignment="1">
      <alignment horizontal="right" vertical="center" readingOrder="2"/>
    </xf>
    <xf numFmtId="174" fontId="6" fillId="0" borderId="0" xfId="0" applyNumberFormat="1" applyFont="1" applyFill="1" applyBorder="1" applyAlignment="1">
      <alignment horizontal="right" vertical="center" readingOrder="2"/>
    </xf>
    <xf numFmtId="43" fontId="6" fillId="0" borderId="0" xfId="6" applyFont="1" applyFill="1" applyAlignment="1">
      <alignment vertical="center" readingOrder="2"/>
    </xf>
    <xf numFmtId="170" fontId="3" fillId="0" borderId="0" xfId="0" applyNumberFormat="1" applyFont="1" applyFill="1" applyAlignment="1"/>
    <xf numFmtId="0" fontId="25" fillId="0" borderId="0" xfId="0" applyFont="1"/>
    <xf numFmtId="0" fontId="25" fillId="0" borderId="0" xfId="0" applyFont="1" applyAlignment="1">
      <alignment wrapText="1"/>
    </xf>
    <xf numFmtId="3" fontId="25" fillId="0" borderId="0" xfId="0" applyNumberFormat="1" applyFont="1"/>
    <xf numFmtId="0" fontId="3" fillId="0" borderId="0" xfId="0" applyFont="1" applyFill="1" applyAlignment="1">
      <alignment horizontal="center" vertical="center" readingOrder="2"/>
    </xf>
    <xf numFmtId="0" fontId="8" fillId="0" borderId="0" xfId="1" applyFont="1" applyFill="1" applyBorder="1" applyAlignment="1">
      <alignment horizontal="center" vertical="center" readingOrder="2"/>
    </xf>
    <xf numFmtId="0" fontId="6" fillId="0" borderId="0" xfId="1" applyFont="1" applyFill="1" applyAlignment="1">
      <alignment horizontal="center" vertical="center" readingOrder="2"/>
    </xf>
    <xf numFmtId="0" fontId="3" fillId="0" borderId="0" xfId="0" applyFont="1" applyFill="1" applyAlignment="1">
      <alignment horizontal="right" vertical="center" readingOrder="2"/>
    </xf>
    <xf numFmtId="0" fontId="12" fillId="0" borderId="3" xfId="0" applyFont="1" applyFill="1" applyBorder="1" applyAlignment="1">
      <alignment horizontal="center" vertical="center" readingOrder="2"/>
    </xf>
    <xf numFmtId="0" fontId="11" fillId="0" borderId="0" xfId="0" applyFont="1" applyFill="1" applyAlignment="1">
      <alignment horizontal="right" vertical="center" readingOrder="2"/>
    </xf>
    <xf numFmtId="0" fontId="3" fillId="0" borderId="0" xfId="0" applyFont="1" applyFill="1" applyAlignment="1">
      <alignment vertical="center" wrapText="1" readingOrder="2"/>
    </xf>
    <xf numFmtId="0" fontId="3" fillId="0" borderId="0" xfId="0" applyFont="1" applyFill="1" applyAlignment="1">
      <alignment horizontal="right" vertical="center" readingOrder="2"/>
    </xf>
    <xf numFmtId="49" fontId="6" fillId="0" borderId="0" xfId="1" applyNumberFormat="1" applyFont="1" applyFill="1" applyAlignment="1">
      <alignment horizontal="right" vertical="top" wrapText="1" readingOrder="2"/>
    </xf>
    <xf numFmtId="0" fontId="12" fillId="0" borderId="3" xfId="0" applyFont="1" applyFill="1" applyBorder="1" applyAlignment="1">
      <alignment horizontal="center" vertical="center" readingOrder="2"/>
    </xf>
    <xf numFmtId="0" fontId="3" fillId="0" borderId="0" xfId="0" applyFont="1" applyFill="1" applyAlignment="1">
      <alignment horizontal="right" vertical="center" readingOrder="2"/>
    </xf>
    <xf numFmtId="0" fontId="6" fillId="0" borderId="0" xfId="1" applyFont="1" applyFill="1" applyBorder="1" applyAlignment="1">
      <alignment horizontal="right" vertical="center" readingOrder="2"/>
    </xf>
    <xf numFmtId="0" fontId="3" fillId="0" borderId="0" xfId="0" applyFont="1" applyFill="1" applyAlignment="1">
      <alignment horizontal="right" vertical="center" readingOrder="2"/>
    </xf>
    <xf numFmtId="0" fontId="3" fillId="0" borderId="0" xfId="0" applyFont="1" applyFill="1" applyAlignment="1">
      <alignment horizontal="center" vertical="center" readingOrder="2"/>
    </xf>
    <xf numFmtId="0" fontId="12" fillId="0" borderId="3" xfId="0" applyFont="1" applyFill="1" applyBorder="1" applyAlignment="1">
      <alignment horizontal="center" vertical="center" readingOrder="2"/>
    </xf>
    <xf numFmtId="0" fontId="28" fillId="2" borderId="0" xfId="1" applyFont="1" applyFill="1" applyAlignment="1">
      <alignment vertical="center" readingOrder="2"/>
    </xf>
    <xf numFmtId="0" fontId="29" fillId="2" borderId="0" xfId="0" applyFont="1" applyFill="1" applyAlignment="1">
      <alignment horizontal="right" vertical="center" readingOrder="2"/>
    </xf>
    <xf numFmtId="0" fontId="11" fillId="6" borderId="0" xfId="0" applyFont="1" applyFill="1" applyAlignment="1">
      <alignment horizontal="right" vertical="center" readingOrder="2"/>
    </xf>
    <xf numFmtId="0" fontId="6" fillId="6" borderId="0" xfId="1" applyFont="1" applyFill="1" applyAlignment="1">
      <alignment vertical="center" readingOrder="2"/>
    </xf>
    <xf numFmtId="0" fontId="6" fillId="6" borderId="0" xfId="1" applyFont="1" applyFill="1" applyAlignment="1">
      <alignment horizontal="justify" vertical="justify" readingOrder="2"/>
    </xf>
    <xf numFmtId="0" fontId="12" fillId="0" borderId="0" xfId="0" applyFont="1" applyFill="1" applyBorder="1" applyAlignment="1">
      <alignment horizontal="center" vertical="center" readingOrder="2"/>
    </xf>
    <xf numFmtId="0" fontId="10" fillId="0" borderId="0" xfId="0" applyFont="1" applyFill="1" applyBorder="1" applyAlignment="1">
      <alignment horizontal="right" vertical="center" readingOrder="2"/>
    </xf>
    <xf numFmtId="0" fontId="12" fillId="0" borderId="0" xfId="0" applyFont="1" applyFill="1" applyBorder="1" applyAlignment="1">
      <alignment horizontal="right" vertical="center" readingOrder="2"/>
    </xf>
    <xf numFmtId="0" fontId="11" fillId="0" borderId="0" xfId="0" applyFont="1" applyFill="1" applyBorder="1" applyAlignment="1">
      <alignment horizontal="right" vertical="center"/>
    </xf>
    <xf numFmtId="0" fontId="6" fillId="0" borderId="3" xfId="1" applyFont="1" applyFill="1" applyBorder="1" applyAlignment="1">
      <alignment horizontal="center" vertical="center" readingOrder="2"/>
    </xf>
    <xf numFmtId="0" fontId="8" fillId="0" borderId="2" xfId="1" applyFont="1" applyFill="1" applyBorder="1" applyAlignment="1">
      <alignment horizontal="center" vertical="center" readingOrder="2"/>
    </xf>
    <xf numFmtId="0" fontId="8" fillId="0" borderId="0" xfId="1"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8" fillId="0" borderId="0" xfId="1" applyFont="1" applyFill="1" applyBorder="1" applyAlignment="1">
      <alignment horizontal="center" vertical="center" readingOrder="2"/>
    </xf>
    <xf numFmtId="0" fontId="6" fillId="0" borderId="2" xfId="1" applyFont="1" applyFill="1" applyBorder="1" applyAlignment="1">
      <alignment horizontal="center" vertical="center" readingOrder="2"/>
    </xf>
    <xf numFmtId="0" fontId="6" fillId="0" borderId="0" xfId="1" applyFont="1" applyFill="1" applyBorder="1" applyAlignment="1">
      <alignment horizontal="center" vertical="center" readingOrder="2"/>
    </xf>
    <xf numFmtId="0" fontId="3" fillId="0" borderId="2" xfId="0" applyFont="1" applyFill="1" applyBorder="1" applyAlignment="1">
      <alignment horizontal="right" vertical="center" readingOrder="2"/>
    </xf>
    <xf numFmtId="0" fontId="3" fillId="0" borderId="0" xfId="0" applyFont="1" applyFill="1" applyAlignment="1">
      <alignment horizontal="right" vertical="center" readingOrder="2"/>
    </xf>
    <xf numFmtId="0" fontId="3" fillId="0" borderId="2" xfId="0" applyFont="1" applyFill="1" applyBorder="1" applyAlignment="1">
      <alignment horizontal="center" vertical="center" readingOrder="2"/>
    </xf>
    <xf numFmtId="0" fontId="3" fillId="0" borderId="0" xfId="0" applyFont="1" applyFill="1" applyAlignment="1">
      <alignment horizontal="center" vertical="center" readingOrder="2"/>
    </xf>
    <xf numFmtId="0" fontId="1" fillId="0" borderId="3" xfId="0" applyFont="1" applyFill="1" applyBorder="1" applyAlignment="1">
      <alignment horizontal="center" vertical="center" readingOrder="2"/>
    </xf>
    <xf numFmtId="0" fontId="1" fillId="0" borderId="0" xfId="0" applyFont="1" applyFill="1" applyBorder="1" applyAlignment="1">
      <alignment horizontal="center" vertical="center" wrapText="1" readingOrder="2"/>
    </xf>
    <xf numFmtId="0" fontId="1" fillId="0" borderId="3" xfId="0" applyFont="1" applyFill="1" applyBorder="1" applyAlignment="1">
      <alignment horizontal="center" vertical="center" wrapText="1" readingOrder="2"/>
    </xf>
    <xf numFmtId="0" fontId="1" fillId="0" borderId="0" xfId="0" applyFont="1" applyFill="1" applyBorder="1" applyAlignment="1">
      <alignment horizontal="center" vertical="center" readingOrder="2"/>
    </xf>
    <xf numFmtId="0" fontId="2" fillId="0" borderId="0" xfId="0" applyFont="1" applyFill="1" applyAlignment="1">
      <alignment horizontal="right" vertical="center" readingOrder="2"/>
    </xf>
    <xf numFmtId="0" fontId="3" fillId="0" borderId="0" xfId="0" applyFont="1" applyFill="1" applyAlignment="1">
      <alignment horizontal="justify" vertical="justify" readingOrder="2"/>
    </xf>
    <xf numFmtId="0" fontId="1" fillId="0" borderId="0" xfId="0" applyFont="1" applyFill="1" applyAlignment="1">
      <alignment horizontal="right" vertical="center" readingOrder="2"/>
    </xf>
    <xf numFmtId="49" fontId="6" fillId="0" borderId="0" xfId="1" applyNumberFormat="1" applyFont="1" applyFill="1" applyAlignment="1">
      <alignment horizontal="right" vertical="top" wrapText="1" readingOrder="2"/>
    </xf>
    <xf numFmtId="0" fontId="6" fillId="0" borderId="0" xfId="1" applyFont="1" applyFill="1" applyAlignment="1">
      <alignment horizontal="center" vertical="center" readingOrder="2"/>
    </xf>
    <xf numFmtId="0" fontId="11" fillId="0" borderId="0" xfId="0" applyFont="1" applyFill="1" applyBorder="1" applyAlignment="1">
      <alignment horizontal="right" vertical="center" wrapText="1" readingOrder="2"/>
    </xf>
    <xf numFmtId="49" fontId="3" fillId="0" borderId="0" xfId="1" applyNumberFormat="1" applyFont="1" applyFill="1" applyAlignment="1">
      <alignment horizontal="right" vertical="center" wrapText="1"/>
    </xf>
    <xf numFmtId="0" fontId="12" fillId="0" borderId="3" xfId="0" applyFont="1" applyFill="1" applyBorder="1" applyAlignment="1">
      <alignment horizontal="center" vertical="center" readingOrder="2"/>
    </xf>
    <xf numFmtId="0" fontId="3" fillId="0" borderId="0" xfId="0" applyFont="1" applyFill="1" applyAlignment="1">
      <alignment horizontal="left" vertical="justify" readingOrder="2"/>
    </xf>
    <xf numFmtId="0" fontId="11" fillId="0" borderId="0" xfId="0" applyFont="1" applyFill="1" applyAlignment="1">
      <alignment horizontal="right" vertical="center" wrapText="1" readingOrder="2"/>
    </xf>
    <xf numFmtId="0" fontId="12" fillId="0" borderId="0" xfId="0" applyFont="1" applyFill="1" applyBorder="1" applyAlignment="1">
      <alignment horizontal="center" vertical="center" readingOrder="2"/>
    </xf>
    <xf numFmtId="0" fontId="3" fillId="0" borderId="0" xfId="0" applyFont="1" applyFill="1" applyAlignment="1">
      <alignment horizontal="center" vertical="center" wrapText="1" readingOrder="2"/>
    </xf>
    <xf numFmtId="0" fontId="3" fillId="0" borderId="0" xfId="0" applyFont="1" applyFill="1" applyAlignment="1">
      <alignment horizontal="right" vertical="center" wrapText="1" readingOrder="2"/>
    </xf>
    <xf numFmtId="0" fontId="11" fillId="0" borderId="2" xfId="0" applyFont="1" applyFill="1" applyBorder="1" applyAlignment="1">
      <alignment horizontal="center" vertical="center" readingOrder="2"/>
    </xf>
    <xf numFmtId="0" fontId="11" fillId="0" borderId="0" xfId="0" applyFont="1" applyFill="1" applyBorder="1" applyAlignment="1">
      <alignment horizontal="center" vertical="center" readingOrder="2"/>
    </xf>
  </cellXfs>
  <cellStyles count="7">
    <cellStyle name="Comma" xfId="6" builtinId="3"/>
    <cellStyle name="Comma 2" xfId="3" xr:uid="{00000000-0005-0000-0000-000001000000}"/>
    <cellStyle name="MS_Arabic 3" xfId="2" xr:uid="{00000000-0005-0000-0000-000002000000}"/>
    <cellStyle name="عادي" xfId="0" builtinId="0"/>
    <cellStyle name="عادي 2" xfId="4" xr:uid="{00000000-0005-0000-0000-000004000000}"/>
    <cellStyle name="عادي 3" xfId="5" xr:uid="{00000000-0005-0000-0000-000005000000}"/>
    <cellStyle name="عادي 9" xfId="1" xr:uid="{00000000-0005-0000-0000-000006000000}"/>
  </cellStyles>
  <dxfs count="2">
    <dxf>
      <font>
        <color rgb="FF006100"/>
      </font>
      <fill>
        <patternFill>
          <bgColor rgb="FFC6EFCE"/>
        </patternFill>
      </fill>
    </dxf>
    <dxf>
      <font>
        <color rgb="FF9C5700"/>
      </font>
      <fill>
        <patternFill>
          <bgColor rgb="FFFFEB9C"/>
        </patternFill>
      </fill>
    </dxf>
  </dxfs>
  <tableStyles count="0" defaultTableStyle="TableStyleMedium2" defaultPivotStyle="PivotStyleLight16"/>
  <colors>
    <mruColors>
      <color rgb="FFFFCCFF"/>
      <color rgb="FF286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ورقة1"/>
  <dimension ref="A1:L45"/>
  <sheetViews>
    <sheetView rightToLeft="1" topLeftCell="B13" zoomScale="90" zoomScaleNormal="90" zoomScaleSheetLayoutView="130" zoomScalePageLayoutView="90" workbookViewId="0">
      <selection activeCell="B39" sqref="A39:XFD39"/>
    </sheetView>
  </sheetViews>
  <sheetFormatPr defaultColWidth="9.5" defaultRowHeight="20.25" x14ac:dyDescent="0.2"/>
  <cols>
    <col min="1" max="1" width="2.125" style="36" hidden="1" customWidth="1"/>
    <col min="2" max="2" width="47" style="36" customWidth="1"/>
    <col min="3" max="3" width="6.75" style="36" customWidth="1"/>
    <col min="4" max="4" width="2.125" style="36" customWidth="1"/>
    <col min="5" max="5" width="12.5" style="50" customWidth="1"/>
    <col min="6" max="6" width="1.125" style="50" customWidth="1"/>
    <col min="7" max="7" width="14.25" style="50" customWidth="1"/>
    <col min="8" max="8" width="2.125" style="36" customWidth="1"/>
    <col min="9" max="9" width="15.25" style="36" customWidth="1"/>
    <col min="10" max="10" width="5.625" style="36" bestFit="1" customWidth="1"/>
    <col min="11" max="11" width="9.5" style="36"/>
    <col min="12" max="12" width="11.875" style="36" bestFit="1" customWidth="1"/>
    <col min="13" max="17" width="9.5" style="36"/>
    <col min="18" max="18" width="12.625" style="36" customWidth="1"/>
    <col min="19" max="251" width="9.5" style="36"/>
    <col min="252" max="252" width="12.5" style="36" customWidth="1"/>
    <col min="253" max="253" width="31.625" style="36" customWidth="1"/>
    <col min="254" max="254" width="5" style="36" customWidth="1"/>
    <col min="255" max="255" width="1.625" style="36" customWidth="1"/>
    <col min="256" max="256" width="7.5" style="36" customWidth="1"/>
    <col min="257" max="257" width="2.5" style="36" customWidth="1"/>
    <col min="258" max="258" width="23" style="36" bestFit="1" customWidth="1"/>
    <col min="259" max="259" width="1.5" style="36" customWidth="1"/>
    <col min="260" max="260" width="23" style="36" bestFit="1" customWidth="1"/>
    <col min="261" max="261" width="1.5" style="36" customWidth="1"/>
    <col min="262" max="262" width="19.5" style="36" customWidth="1"/>
    <col min="263" max="263" width="29.5" style="36" customWidth="1"/>
    <col min="264" max="507" width="9.5" style="36"/>
    <col min="508" max="508" width="12.5" style="36" customWidth="1"/>
    <col min="509" max="509" width="31.625" style="36" customWidth="1"/>
    <col min="510" max="510" width="5" style="36" customWidth="1"/>
    <col min="511" max="511" width="1.625" style="36" customWidth="1"/>
    <col min="512" max="512" width="7.5" style="36" customWidth="1"/>
    <col min="513" max="513" width="2.5" style="36" customWidth="1"/>
    <col min="514" max="514" width="23" style="36" bestFit="1" customWidth="1"/>
    <col min="515" max="515" width="1.5" style="36" customWidth="1"/>
    <col min="516" max="516" width="23" style="36" bestFit="1" customWidth="1"/>
    <col min="517" max="517" width="1.5" style="36" customWidth="1"/>
    <col min="518" max="518" width="19.5" style="36" customWidth="1"/>
    <col min="519" max="519" width="29.5" style="36" customWidth="1"/>
    <col min="520" max="763" width="9.5" style="36"/>
    <col min="764" max="764" width="12.5" style="36" customWidth="1"/>
    <col min="765" max="765" width="31.625" style="36" customWidth="1"/>
    <col min="766" max="766" width="5" style="36" customWidth="1"/>
    <col min="767" max="767" width="1.625" style="36" customWidth="1"/>
    <col min="768" max="768" width="7.5" style="36" customWidth="1"/>
    <col min="769" max="769" width="2.5" style="36" customWidth="1"/>
    <col min="770" max="770" width="23" style="36" bestFit="1" customWidth="1"/>
    <col min="771" max="771" width="1.5" style="36" customWidth="1"/>
    <col min="772" max="772" width="23" style="36" bestFit="1" customWidth="1"/>
    <col min="773" max="773" width="1.5" style="36" customWidth="1"/>
    <col min="774" max="774" width="19.5" style="36" customWidth="1"/>
    <col min="775" max="775" width="29.5" style="36" customWidth="1"/>
    <col min="776" max="1019" width="9.5" style="36"/>
    <col min="1020" max="1020" width="12.5" style="36" customWidth="1"/>
    <col min="1021" max="1021" width="31.625" style="36" customWidth="1"/>
    <col min="1022" max="1022" width="5" style="36" customWidth="1"/>
    <col min="1023" max="1023" width="1.625" style="36" customWidth="1"/>
    <col min="1024" max="1024" width="7.5" style="36" customWidth="1"/>
    <col min="1025" max="1025" width="2.5" style="36" customWidth="1"/>
    <col min="1026" max="1026" width="23" style="36" bestFit="1" customWidth="1"/>
    <col min="1027" max="1027" width="1.5" style="36" customWidth="1"/>
    <col min="1028" max="1028" width="23" style="36" bestFit="1" customWidth="1"/>
    <col min="1029" max="1029" width="1.5" style="36" customWidth="1"/>
    <col min="1030" max="1030" width="19.5" style="36" customWidth="1"/>
    <col min="1031" max="1031" width="29.5" style="36" customWidth="1"/>
    <col min="1032" max="1275" width="9.5" style="36"/>
    <col min="1276" max="1276" width="12.5" style="36" customWidth="1"/>
    <col min="1277" max="1277" width="31.625" style="36" customWidth="1"/>
    <col min="1278" max="1278" width="5" style="36" customWidth="1"/>
    <col min="1279" max="1279" width="1.625" style="36" customWidth="1"/>
    <col min="1280" max="1280" width="7.5" style="36" customWidth="1"/>
    <col min="1281" max="1281" width="2.5" style="36" customWidth="1"/>
    <col min="1282" max="1282" width="23" style="36" bestFit="1" customWidth="1"/>
    <col min="1283" max="1283" width="1.5" style="36" customWidth="1"/>
    <col min="1284" max="1284" width="23" style="36" bestFit="1" customWidth="1"/>
    <col min="1285" max="1285" width="1.5" style="36" customWidth="1"/>
    <col min="1286" max="1286" width="19.5" style="36" customWidth="1"/>
    <col min="1287" max="1287" width="29.5" style="36" customWidth="1"/>
    <col min="1288" max="1531" width="9.5" style="36"/>
    <col min="1532" max="1532" width="12.5" style="36" customWidth="1"/>
    <col min="1533" max="1533" width="31.625" style="36" customWidth="1"/>
    <col min="1534" max="1534" width="5" style="36" customWidth="1"/>
    <col min="1535" max="1535" width="1.625" style="36" customWidth="1"/>
    <col min="1536" max="1536" width="7.5" style="36" customWidth="1"/>
    <col min="1537" max="1537" width="2.5" style="36" customWidth="1"/>
    <col min="1538" max="1538" width="23" style="36" bestFit="1" customWidth="1"/>
    <col min="1539" max="1539" width="1.5" style="36" customWidth="1"/>
    <col min="1540" max="1540" width="23" style="36" bestFit="1" customWidth="1"/>
    <col min="1541" max="1541" width="1.5" style="36" customWidth="1"/>
    <col min="1542" max="1542" width="19.5" style="36" customWidth="1"/>
    <col min="1543" max="1543" width="29.5" style="36" customWidth="1"/>
    <col min="1544" max="1787" width="9.5" style="36"/>
    <col min="1788" max="1788" width="12.5" style="36" customWidth="1"/>
    <col min="1789" max="1789" width="31.625" style="36" customWidth="1"/>
    <col min="1790" max="1790" width="5" style="36" customWidth="1"/>
    <col min="1791" max="1791" width="1.625" style="36" customWidth="1"/>
    <col min="1792" max="1792" width="7.5" style="36" customWidth="1"/>
    <col min="1793" max="1793" width="2.5" style="36" customWidth="1"/>
    <col min="1794" max="1794" width="23" style="36" bestFit="1" customWidth="1"/>
    <col min="1795" max="1795" width="1.5" style="36" customWidth="1"/>
    <col min="1796" max="1796" width="23" style="36" bestFit="1" customWidth="1"/>
    <col min="1797" max="1797" width="1.5" style="36" customWidth="1"/>
    <col min="1798" max="1798" width="19.5" style="36" customWidth="1"/>
    <col min="1799" max="1799" width="29.5" style="36" customWidth="1"/>
    <col min="1800" max="2043" width="9.5" style="36"/>
    <col min="2044" max="2044" width="12.5" style="36" customWidth="1"/>
    <col min="2045" max="2045" width="31.625" style="36" customWidth="1"/>
    <col min="2046" max="2046" width="5" style="36" customWidth="1"/>
    <col min="2047" max="2047" width="1.625" style="36" customWidth="1"/>
    <col min="2048" max="2048" width="7.5" style="36" customWidth="1"/>
    <col min="2049" max="2049" width="2.5" style="36" customWidth="1"/>
    <col min="2050" max="2050" width="23" style="36" bestFit="1" customWidth="1"/>
    <col min="2051" max="2051" width="1.5" style="36" customWidth="1"/>
    <col min="2052" max="2052" width="23" style="36" bestFit="1" customWidth="1"/>
    <col min="2053" max="2053" width="1.5" style="36" customWidth="1"/>
    <col min="2054" max="2054" width="19.5" style="36" customWidth="1"/>
    <col min="2055" max="2055" width="29.5" style="36" customWidth="1"/>
    <col min="2056" max="2299" width="9.5" style="36"/>
    <col min="2300" max="2300" width="12.5" style="36" customWidth="1"/>
    <col min="2301" max="2301" width="31.625" style="36" customWidth="1"/>
    <col min="2302" max="2302" width="5" style="36" customWidth="1"/>
    <col min="2303" max="2303" width="1.625" style="36" customWidth="1"/>
    <col min="2304" max="2304" width="7.5" style="36" customWidth="1"/>
    <col min="2305" max="2305" width="2.5" style="36" customWidth="1"/>
    <col min="2306" max="2306" width="23" style="36" bestFit="1" customWidth="1"/>
    <col min="2307" max="2307" width="1.5" style="36" customWidth="1"/>
    <col min="2308" max="2308" width="23" style="36" bestFit="1" customWidth="1"/>
    <col min="2309" max="2309" width="1.5" style="36" customWidth="1"/>
    <col min="2310" max="2310" width="19.5" style="36" customWidth="1"/>
    <col min="2311" max="2311" width="29.5" style="36" customWidth="1"/>
    <col min="2312" max="2555" width="9.5" style="36"/>
    <col min="2556" max="2556" width="12.5" style="36" customWidth="1"/>
    <col min="2557" max="2557" width="31.625" style="36" customWidth="1"/>
    <col min="2558" max="2558" width="5" style="36" customWidth="1"/>
    <col min="2559" max="2559" width="1.625" style="36" customWidth="1"/>
    <col min="2560" max="2560" width="7.5" style="36" customWidth="1"/>
    <col min="2561" max="2561" width="2.5" style="36" customWidth="1"/>
    <col min="2562" max="2562" width="23" style="36" bestFit="1" customWidth="1"/>
    <col min="2563" max="2563" width="1.5" style="36" customWidth="1"/>
    <col min="2564" max="2564" width="23" style="36" bestFit="1" customWidth="1"/>
    <col min="2565" max="2565" width="1.5" style="36" customWidth="1"/>
    <col min="2566" max="2566" width="19.5" style="36" customWidth="1"/>
    <col min="2567" max="2567" width="29.5" style="36" customWidth="1"/>
    <col min="2568" max="2811" width="9.5" style="36"/>
    <col min="2812" max="2812" width="12.5" style="36" customWidth="1"/>
    <col min="2813" max="2813" width="31.625" style="36" customWidth="1"/>
    <col min="2814" max="2814" width="5" style="36" customWidth="1"/>
    <col min="2815" max="2815" width="1.625" style="36" customWidth="1"/>
    <col min="2816" max="2816" width="7.5" style="36" customWidth="1"/>
    <col min="2817" max="2817" width="2.5" style="36" customWidth="1"/>
    <col min="2818" max="2818" width="23" style="36" bestFit="1" customWidth="1"/>
    <col min="2819" max="2819" width="1.5" style="36" customWidth="1"/>
    <col min="2820" max="2820" width="23" style="36" bestFit="1" customWidth="1"/>
    <col min="2821" max="2821" width="1.5" style="36" customWidth="1"/>
    <col min="2822" max="2822" width="19.5" style="36" customWidth="1"/>
    <col min="2823" max="2823" width="29.5" style="36" customWidth="1"/>
    <col min="2824" max="3067" width="9.5" style="36"/>
    <col min="3068" max="3068" width="12.5" style="36" customWidth="1"/>
    <col min="3069" max="3069" width="31.625" style="36" customWidth="1"/>
    <col min="3070" max="3070" width="5" style="36" customWidth="1"/>
    <col min="3071" max="3071" width="1.625" style="36" customWidth="1"/>
    <col min="3072" max="3072" width="7.5" style="36" customWidth="1"/>
    <col min="3073" max="3073" width="2.5" style="36" customWidth="1"/>
    <col min="3074" max="3074" width="23" style="36" bestFit="1" customWidth="1"/>
    <col min="3075" max="3075" width="1.5" style="36" customWidth="1"/>
    <col min="3076" max="3076" width="23" style="36" bestFit="1" customWidth="1"/>
    <col min="3077" max="3077" width="1.5" style="36" customWidth="1"/>
    <col min="3078" max="3078" width="19.5" style="36" customWidth="1"/>
    <col min="3079" max="3079" width="29.5" style="36" customWidth="1"/>
    <col min="3080" max="3323" width="9.5" style="36"/>
    <col min="3324" max="3324" width="12.5" style="36" customWidth="1"/>
    <col min="3325" max="3325" width="31.625" style="36" customWidth="1"/>
    <col min="3326" max="3326" width="5" style="36" customWidth="1"/>
    <col min="3327" max="3327" width="1.625" style="36" customWidth="1"/>
    <col min="3328" max="3328" width="7.5" style="36" customWidth="1"/>
    <col min="3329" max="3329" width="2.5" style="36" customWidth="1"/>
    <col min="3330" max="3330" width="23" style="36" bestFit="1" customWidth="1"/>
    <col min="3331" max="3331" width="1.5" style="36" customWidth="1"/>
    <col min="3332" max="3332" width="23" style="36" bestFit="1" customWidth="1"/>
    <col min="3333" max="3333" width="1.5" style="36" customWidth="1"/>
    <col min="3334" max="3334" width="19.5" style="36" customWidth="1"/>
    <col min="3335" max="3335" width="29.5" style="36" customWidth="1"/>
    <col min="3336" max="3579" width="9.5" style="36"/>
    <col min="3580" max="3580" width="12.5" style="36" customWidth="1"/>
    <col min="3581" max="3581" width="31.625" style="36" customWidth="1"/>
    <col min="3582" max="3582" width="5" style="36" customWidth="1"/>
    <col min="3583" max="3583" width="1.625" style="36" customWidth="1"/>
    <col min="3584" max="3584" width="7.5" style="36" customWidth="1"/>
    <col min="3585" max="3585" width="2.5" style="36" customWidth="1"/>
    <col min="3586" max="3586" width="23" style="36" bestFit="1" customWidth="1"/>
    <col min="3587" max="3587" width="1.5" style="36" customWidth="1"/>
    <col min="3588" max="3588" width="23" style="36" bestFit="1" customWidth="1"/>
    <col min="3589" max="3589" width="1.5" style="36" customWidth="1"/>
    <col min="3590" max="3590" width="19.5" style="36" customWidth="1"/>
    <col min="3591" max="3591" width="29.5" style="36" customWidth="1"/>
    <col min="3592" max="3835" width="9.5" style="36"/>
    <col min="3836" max="3836" width="12.5" style="36" customWidth="1"/>
    <col min="3837" max="3837" width="31.625" style="36" customWidth="1"/>
    <col min="3838" max="3838" width="5" style="36" customWidth="1"/>
    <col min="3839" max="3839" width="1.625" style="36" customWidth="1"/>
    <col min="3840" max="3840" width="7.5" style="36" customWidth="1"/>
    <col min="3841" max="3841" width="2.5" style="36" customWidth="1"/>
    <col min="3842" max="3842" width="23" style="36" bestFit="1" customWidth="1"/>
    <col min="3843" max="3843" width="1.5" style="36" customWidth="1"/>
    <col min="3844" max="3844" width="23" style="36" bestFit="1" customWidth="1"/>
    <col min="3845" max="3845" width="1.5" style="36" customWidth="1"/>
    <col min="3846" max="3846" width="19.5" style="36" customWidth="1"/>
    <col min="3847" max="3847" width="29.5" style="36" customWidth="1"/>
    <col min="3848" max="4091" width="9.5" style="36"/>
    <col min="4092" max="4092" width="12.5" style="36" customWidth="1"/>
    <col min="4093" max="4093" width="31.625" style="36" customWidth="1"/>
    <col min="4094" max="4094" width="5" style="36" customWidth="1"/>
    <col min="4095" max="4095" width="1.625" style="36" customWidth="1"/>
    <col min="4096" max="4096" width="7.5" style="36" customWidth="1"/>
    <col min="4097" max="4097" width="2.5" style="36" customWidth="1"/>
    <col min="4098" max="4098" width="23" style="36" bestFit="1" customWidth="1"/>
    <col min="4099" max="4099" width="1.5" style="36" customWidth="1"/>
    <col min="4100" max="4100" width="23" style="36" bestFit="1" customWidth="1"/>
    <col min="4101" max="4101" width="1.5" style="36" customWidth="1"/>
    <col min="4102" max="4102" width="19.5" style="36" customWidth="1"/>
    <col min="4103" max="4103" width="29.5" style="36" customWidth="1"/>
    <col min="4104" max="4347" width="9.5" style="36"/>
    <col min="4348" max="4348" width="12.5" style="36" customWidth="1"/>
    <col min="4349" max="4349" width="31.625" style="36" customWidth="1"/>
    <col min="4350" max="4350" width="5" style="36" customWidth="1"/>
    <col min="4351" max="4351" width="1.625" style="36" customWidth="1"/>
    <col min="4352" max="4352" width="7.5" style="36" customWidth="1"/>
    <col min="4353" max="4353" width="2.5" style="36" customWidth="1"/>
    <col min="4354" max="4354" width="23" style="36" bestFit="1" customWidth="1"/>
    <col min="4355" max="4355" width="1.5" style="36" customWidth="1"/>
    <col min="4356" max="4356" width="23" style="36" bestFit="1" customWidth="1"/>
    <col min="4357" max="4357" width="1.5" style="36" customWidth="1"/>
    <col min="4358" max="4358" width="19.5" style="36" customWidth="1"/>
    <col min="4359" max="4359" width="29.5" style="36" customWidth="1"/>
    <col min="4360" max="4603" width="9.5" style="36"/>
    <col min="4604" max="4604" width="12.5" style="36" customWidth="1"/>
    <col min="4605" max="4605" width="31.625" style="36" customWidth="1"/>
    <col min="4606" max="4606" width="5" style="36" customWidth="1"/>
    <col min="4607" max="4607" width="1.625" style="36" customWidth="1"/>
    <col min="4608" max="4608" width="7.5" style="36" customWidth="1"/>
    <col min="4609" max="4609" width="2.5" style="36" customWidth="1"/>
    <col min="4610" max="4610" width="23" style="36" bestFit="1" customWidth="1"/>
    <col min="4611" max="4611" width="1.5" style="36" customWidth="1"/>
    <col min="4612" max="4612" width="23" style="36" bestFit="1" customWidth="1"/>
    <col min="4613" max="4613" width="1.5" style="36" customWidth="1"/>
    <col min="4614" max="4614" width="19.5" style="36" customWidth="1"/>
    <col min="4615" max="4615" width="29.5" style="36" customWidth="1"/>
    <col min="4616" max="4859" width="9.5" style="36"/>
    <col min="4860" max="4860" width="12.5" style="36" customWidth="1"/>
    <col min="4861" max="4861" width="31.625" style="36" customWidth="1"/>
    <col min="4862" max="4862" width="5" style="36" customWidth="1"/>
    <col min="4863" max="4863" width="1.625" style="36" customWidth="1"/>
    <col min="4864" max="4864" width="7.5" style="36" customWidth="1"/>
    <col min="4865" max="4865" width="2.5" style="36" customWidth="1"/>
    <col min="4866" max="4866" width="23" style="36" bestFit="1" customWidth="1"/>
    <col min="4867" max="4867" width="1.5" style="36" customWidth="1"/>
    <col min="4868" max="4868" width="23" style="36" bestFit="1" customWidth="1"/>
    <col min="4869" max="4869" width="1.5" style="36" customWidth="1"/>
    <col min="4870" max="4870" width="19.5" style="36" customWidth="1"/>
    <col min="4871" max="4871" width="29.5" style="36" customWidth="1"/>
    <col min="4872" max="5115" width="9.5" style="36"/>
    <col min="5116" max="5116" width="12.5" style="36" customWidth="1"/>
    <col min="5117" max="5117" width="31.625" style="36" customWidth="1"/>
    <col min="5118" max="5118" width="5" style="36" customWidth="1"/>
    <col min="5119" max="5119" width="1.625" style="36" customWidth="1"/>
    <col min="5120" max="5120" width="7.5" style="36" customWidth="1"/>
    <col min="5121" max="5121" width="2.5" style="36" customWidth="1"/>
    <col min="5122" max="5122" width="23" style="36" bestFit="1" customWidth="1"/>
    <col min="5123" max="5123" width="1.5" style="36" customWidth="1"/>
    <col min="5124" max="5124" width="23" style="36" bestFit="1" customWidth="1"/>
    <col min="5125" max="5125" width="1.5" style="36" customWidth="1"/>
    <col min="5126" max="5126" width="19.5" style="36" customWidth="1"/>
    <col min="5127" max="5127" width="29.5" style="36" customWidth="1"/>
    <col min="5128" max="5371" width="9.5" style="36"/>
    <col min="5372" max="5372" width="12.5" style="36" customWidth="1"/>
    <col min="5373" max="5373" width="31.625" style="36" customWidth="1"/>
    <col min="5374" max="5374" width="5" style="36" customWidth="1"/>
    <col min="5375" max="5375" width="1.625" style="36" customWidth="1"/>
    <col min="5376" max="5376" width="7.5" style="36" customWidth="1"/>
    <col min="5377" max="5377" width="2.5" style="36" customWidth="1"/>
    <col min="5378" max="5378" width="23" style="36" bestFit="1" customWidth="1"/>
    <col min="5379" max="5379" width="1.5" style="36" customWidth="1"/>
    <col min="5380" max="5380" width="23" style="36" bestFit="1" customWidth="1"/>
    <col min="5381" max="5381" width="1.5" style="36" customWidth="1"/>
    <col min="5382" max="5382" width="19.5" style="36" customWidth="1"/>
    <col min="5383" max="5383" width="29.5" style="36" customWidth="1"/>
    <col min="5384" max="5627" width="9.5" style="36"/>
    <col min="5628" max="5628" width="12.5" style="36" customWidth="1"/>
    <col min="5629" max="5629" width="31.625" style="36" customWidth="1"/>
    <col min="5630" max="5630" width="5" style="36" customWidth="1"/>
    <col min="5631" max="5631" width="1.625" style="36" customWidth="1"/>
    <col min="5632" max="5632" width="7.5" style="36" customWidth="1"/>
    <col min="5633" max="5633" width="2.5" style="36" customWidth="1"/>
    <col min="5634" max="5634" width="23" style="36" bestFit="1" customWidth="1"/>
    <col min="5635" max="5635" width="1.5" style="36" customWidth="1"/>
    <col min="5636" max="5636" width="23" style="36" bestFit="1" customWidth="1"/>
    <col min="5637" max="5637" width="1.5" style="36" customWidth="1"/>
    <col min="5638" max="5638" width="19.5" style="36" customWidth="1"/>
    <col min="5639" max="5639" width="29.5" style="36" customWidth="1"/>
    <col min="5640" max="5883" width="9.5" style="36"/>
    <col min="5884" max="5884" width="12.5" style="36" customWidth="1"/>
    <col min="5885" max="5885" width="31.625" style="36" customWidth="1"/>
    <col min="5886" max="5886" width="5" style="36" customWidth="1"/>
    <col min="5887" max="5887" width="1.625" style="36" customWidth="1"/>
    <col min="5888" max="5888" width="7.5" style="36" customWidth="1"/>
    <col min="5889" max="5889" width="2.5" style="36" customWidth="1"/>
    <col min="5890" max="5890" width="23" style="36" bestFit="1" customWidth="1"/>
    <col min="5891" max="5891" width="1.5" style="36" customWidth="1"/>
    <col min="5892" max="5892" width="23" style="36" bestFit="1" customWidth="1"/>
    <col min="5893" max="5893" width="1.5" style="36" customWidth="1"/>
    <col min="5894" max="5894" width="19.5" style="36" customWidth="1"/>
    <col min="5895" max="5895" width="29.5" style="36" customWidth="1"/>
    <col min="5896" max="6139" width="9.5" style="36"/>
    <col min="6140" max="6140" width="12.5" style="36" customWidth="1"/>
    <col min="6141" max="6141" width="31.625" style="36" customWidth="1"/>
    <col min="6142" max="6142" width="5" style="36" customWidth="1"/>
    <col min="6143" max="6143" width="1.625" style="36" customWidth="1"/>
    <col min="6144" max="6144" width="7.5" style="36" customWidth="1"/>
    <col min="6145" max="6145" width="2.5" style="36" customWidth="1"/>
    <col min="6146" max="6146" width="23" style="36" bestFit="1" customWidth="1"/>
    <col min="6147" max="6147" width="1.5" style="36" customWidth="1"/>
    <col min="6148" max="6148" width="23" style="36" bestFit="1" customWidth="1"/>
    <col min="6149" max="6149" width="1.5" style="36" customWidth="1"/>
    <col min="6150" max="6150" width="19.5" style="36" customWidth="1"/>
    <col min="6151" max="6151" width="29.5" style="36" customWidth="1"/>
    <col min="6152" max="6395" width="9.5" style="36"/>
    <col min="6396" max="6396" width="12.5" style="36" customWidth="1"/>
    <col min="6397" max="6397" width="31.625" style="36" customWidth="1"/>
    <col min="6398" max="6398" width="5" style="36" customWidth="1"/>
    <col min="6399" max="6399" width="1.625" style="36" customWidth="1"/>
    <col min="6400" max="6400" width="7.5" style="36" customWidth="1"/>
    <col min="6401" max="6401" width="2.5" style="36" customWidth="1"/>
    <col min="6402" max="6402" width="23" style="36" bestFit="1" customWidth="1"/>
    <col min="6403" max="6403" width="1.5" style="36" customWidth="1"/>
    <col min="6404" max="6404" width="23" style="36" bestFit="1" customWidth="1"/>
    <col min="6405" max="6405" width="1.5" style="36" customWidth="1"/>
    <col min="6406" max="6406" width="19.5" style="36" customWidth="1"/>
    <col min="6407" max="6407" width="29.5" style="36" customWidth="1"/>
    <col min="6408" max="6651" width="9.5" style="36"/>
    <col min="6652" max="6652" width="12.5" style="36" customWidth="1"/>
    <col min="6653" max="6653" width="31.625" style="36" customWidth="1"/>
    <col min="6654" max="6654" width="5" style="36" customWidth="1"/>
    <col min="6655" max="6655" width="1.625" style="36" customWidth="1"/>
    <col min="6656" max="6656" width="7.5" style="36" customWidth="1"/>
    <col min="6657" max="6657" width="2.5" style="36" customWidth="1"/>
    <col min="6658" max="6658" width="23" style="36" bestFit="1" customWidth="1"/>
    <col min="6659" max="6659" width="1.5" style="36" customWidth="1"/>
    <col min="6660" max="6660" width="23" style="36" bestFit="1" customWidth="1"/>
    <col min="6661" max="6661" width="1.5" style="36" customWidth="1"/>
    <col min="6662" max="6662" width="19.5" style="36" customWidth="1"/>
    <col min="6663" max="6663" width="29.5" style="36" customWidth="1"/>
    <col min="6664" max="6907" width="9.5" style="36"/>
    <col min="6908" max="6908" width="12.5" style="36" customWidth="1"/>
    <col min="6909" max="6909" width="31.625" style="36" customWidth="1"/>
    <col min="6910" max="6910" width="5" style="36" customWidth="1"/>
    <col min="6911" max="6911" width="1.625" style="36" customWidth="1"/>
    <col min="6912" max="6912" width="7.5" style="36" customWidth="1"/>
    <col min="6913" max="6913" width="2.5" style="36" customWidth="1"/>
    <col min="6914" max="6914" width="23" style="36" bestFit="1" customWidth="1"/>
    <col min="6915" max="6915" width="1.5" style="36" customWidth="1"/>
    <col min="6916" max="6916" width="23" style="36" bestFit="1" customWidth="1"/>
    <col min="6917" max="6917" width="1.5" style="36" customWidth="1"/>
    <col min="6918" max="6918" width="19.5" style="36" customWidth="1"/>
    <col min="6919" max="6919" width="29.5" style="36" customWidth="1"/>
    <col min="6920" max="7163" width="9.5" style="36"/>
    <col min="7164" max="7164" width="12.5" style="36" customWidth="1"/>
    <col min="7165" max="7165" width="31.625" style="36" customWidth="1"/>
    <col min="7166" max="7166" width="5" style="36" customWidth="1"/>
    <col min="7167" max="7167" width="1.625" style="36" customWidth="1"/>
    <col min="7168" max="7168" width="7.5" style="36" customWidth="1"/>
    <col min="7169" max="7169" width="2.5" style="36" customWidth="1"/>
    <col min="7170" max="7170" width="23" style="36" bestFit="1" customWidth="1"/>
    <col min="7171" max="7171" width="1.5" style="36" customWidth="1"/>
    <col min="7172" max="7172" width="23" style="36" bestFit="1" customWidth="1"/>
    <col min="7173" max="7173" width="1.5" style="36" customWidth="1"/>
    <col min="7174" max="7174" width="19.5" style="36" customWidth="1"/>
    <col min="7175" max="7175" width="29.5" style="36" customWidth="1"/>
    <col min="7176" max="7419" width="9.5" style="36"/>
    <col min="7420" max="7420" width="12.5" style="36" customWidth="1"/>
    <col min="7421" max="7421" width="31.625" style="36" customWidth="1"/>
    <col min="7422" max="7422" width="5" style="36" customWidth="1"/>
    <col min="7423" max="7423" width="1.625" style="36" customWidth="1"/>
    <col min="7424" max="7424" width="7.5" style="36" customWidth="1"/>
    <col min="7425" max="7425" width="2.5" style="36" customWidth="1"/>
    <col min="7426" max="7426" width="23" style="36" bestFit="1" customWidth="1"/>
    <col min="7427" max="7427" width="1.5" style="36" customWidth="1"/>
    <col min="7428" max="7428" width="23" style="36" bestFit="1" customWidth="1"/>
    <col min="7429" max="7429" width="1.5" style="36" customWidth="1"/>
    <col min="7430" max="7430" width="19.5" style="36" customWidth="1"/>
    <col min="7431" max="7431" width="29.5" style="36" customWidth="1"/>
    <col min="7432" max="7675" width="9.5" style="36"/>
    <col min="7676" max="7676" width="12.5" style="36" customWidth="1"/>
    <col min="7677" max="7677" width="31.625" style="36" customWidth="1"/>
    <col min="7678" max="7678" width="5" style="36" customWidth="1"/>
    <col min="7679" max="7679" width="1.625" style="36" customWidth="1"/>
    <col min="7680" max="7680" width="7.5" style="36" customWidth="1"/>
    <col min="7681" max="7681" width="2.5" style="36" customWidth="1"/>
    <col min="7682" max="7682" width="23" style="36" bestFit="1" customWidth="1"/>
    <col min="7683" max="7683" width="1.5" style="36" customWidth="1"/>
    <col min="7684" max="7684" width="23" style="36" bestFit="1" customWidth="1"/>
    <col min="7685" max="7685" width="1.5" style="36" customWidth="1"/>
    <col min="7686" max="7686" width="19.5" style="36" customWidth="1"/>
    <col min="7687" max="7687" width="29.5" style="36" customWidth="1"/>
    <col min="7688" max="7931" width="9.5" style="36"/>
    <col min="7932" max="7932" width="12.5" style="36" customWidth="1"/>
    <col min="7933" max="7933" width="31.625" style="36" customWidth="1"/>
    <col min="7934" max="7934" width="5" style="36" customWidth="1"/>
    <col min="7935" max="7935" width="1.625" style="36" customWidth="1"/>
    <col min="7936" max="7936" width="7.5" style="36" customWidth="1"/>
    <col min="7937" max="7937" width="2.5" style="36" customWidth="1"/>
    <col min="7938" max="7938" width="23" style="36" bestFit="1" customWidth="1"/>
    <col min="7939" max="7939" width="1.5" style="36" customWidth="1"/>
    <col min="7940" max="7940" width="23" style="36" bestFit="1" customWidth="1"/>
    <col min="7941" max="7941" width="1.5" style="36" customWidth="1"/>
    <col min="7942" max="7942" width="19.5" style="36" customWidth="1"/>
    <col min="7943" max="7943" width="29.5" style="36" customWidth="1"/>
    <col min="7944" max="8187" width="9.5" style="36"/>
    <col min="8188" max="8188" width="12.5" style="36" customWidth="1"/>
    <col min="8189" max="8189" width="31.625" style="36" customWidth="1"/>
    <col min="8190" max="8190" width="5" style="36" customWidth="1"/>
    <col min="8191" max="8191" width="1.625" style="36" customWidth="1"/>
    <col min="8192" max="8192" width="7.5" style="36" customWidth="1"/>
    <col min="8193" max="8193" width="2.5" style="36" customWidth="1"/>
    <col min="8194" max="8194" width="23" style="36" bestFit="1" customWidth="1"/>
    <col min="8195" max="8195" width="1.5" style="36" customWidth="1"/>
    <col min="8196" max="8196" width="23" style="36" bestFit="1" customWidth="1"/>
    <col min="8197" max="8197" width="1.5" style="36" customWidth="1"/>
    <col min="8198" max="8198" width="19.5" style="36" customWidth="1"/>
    <col min="8199" max="8199" width="29.5" style="36" customWidth="1"/>
    <col min="8200" max="8443" width="9.5" style="36"/>
    <col min="8444" max="8444" width="12.5" style="36" customWidth="1"/>
    <col min="8445" max="8445" width="31.625" style="36" customWidth="1"/>
    <col min="8446" max="8446" width="5" style="36" customWidth="1"/>
    <col min="8447" max="8447" width="1.625" style="36" customWidth="1"/>
    <col min="8448" max="8448" width="7.5" style="36" customWidth="1"/>
    <col min="8449" max="8449" width="2.5" style="36" customWidth="1"/>
    <col min="8450" max="8450" width="23" style="36" bestFit="1" customWidth="1"/>
    <col min="8451" max="8451" width="1.5" style="36" customWidth="1"/>
    <col min="8452" max="8452" width="23" style="36" bestFit="1" customWidth="1"/>
    <col min="8453" max="8453" width="1.5" style="36" customWidth="1"/>
    <col min="8454" max="8454" width="19.5" style="36" customWidth="1"/>
    <col min="8455" max="8455" width="29.5" style="36" customWidth="1"/>
    <col min="8456" max="8699" width="9.5" style="36"/>
    <col min="8700" max="8700" width="12.5" style="36" customWidth="1"/>
    <col min="8701" max="8701" width="31.625" style="36" customWidth="1"/>
    <col min="8702" max="8702" width="5" style="36" customWidth="1"/>
    <col min="8703" max="8703" width="1.625" style="36" customWidth="1"/>
    <col min="8704" max="8704" width="7.5" style="36" customWidth="1"/>
    <col min="8705" max="8705" width="2.5" style="36" customWidth="1"/>
    <col min="8706" max="8706" width="23" style="36" bestFit="1" customWidth="1"/>
    <col min="8707" max="8707" width="1.5" style="36" customWidth="1"/>
    <col min="8708" max="8708" width="23" style="36" bestFit="1" customWidth="1"/>
    <col min="8709" max="8709" width="1.5" style="36" customWidth="1"/>
    <col min="8710" max="8710" width="19.5" style="36" customWidth="1"/>
    <col min="8711" max="8711" width="29.5" style="36" customWidth="1"/>
    <col min="8712" max="8955" width="9.5" style="36"/>
    <col min="8956" max="8956" width="12.5" style="36" customWidth="1"/>
    <col min="8957" max="8957" width="31.625" style="36" customWidth="1"/>
    <col min="8958" max="8958" width="5" style="36" customWidth="1"/>
    <col min="8959" max="8959" width="1.625" style="36" customWidth="1"/>
    <col min="8960" max="8960" width="7.5" style="36" customWidth="1"/>
    <col min="8961" max="8961" width="2.5" style="36" customWidth="1"/>
    <col min="8962" max="8962" width="23" style="36" bestFit="1" customWidth="1"/>
    <col min="8963" max="8963" width="1.5" style="36" customWidth="1"/>
    <col min="8964" max="8964" width="23" style="36" bestFit="1" customWidth="1"/>
    <col min="8965" max="8965" width="1.5" style="36" customWidth="1"/>
    <col min="8966" max="8966" width="19.5" style="36" customWidth="1"/>
    <col min="8967" max="8967" width="29.5" style="36" customWidth="1"/>
    <col min="8968" max="9211" width="9.5" style="36"/>
    <col min="9212" max="9212" width="12.5" style="36" customWidth="1"/>
    <col min="9213" max="9213" width="31.625" style="36" customWidth="1"/>
    <col min="9214" max="9214" width="5" style="36" customWidth="1"/>
    <col min="9215" max="9215" width="1.625" style="36" customWidth="1"/>
    <col min="9216" max="9216" width="7.5" style="36" customWidth="1"/>
    <col min="9217" max="9217" width="2.5" style="36" customWidth="1"/>
    <col min="9218" max="9218" width="23" style="36" bestFit="1" customWidth="1"/>
    <col min="9219" max="9219" width="1.5" style="36" customWidth="1"/>
    <col min="9220" max="9220" width="23" style="36" bestFit="1" customWidth="1"/>
    <col min="9221" max="9221" width="1.5" style="36" customWidth="1"/>
    <col min="9222" max="9222" width="19.5" style="36" customWidth="1"/>
    <col min="9223" max="9223" width="29.5" style="36" customWidth="1"/>
    <col min="9224" max="9467" width="9.5" style="36"/>
    <col min="9468" max="9468" width="12.5" style="36" customWidth="1"/>
    <col min="9469" max="9469" width="31.625" style="36" customWidth="1"/>
    <col min="9470" max="9470" width="5" style="36" customWidth="1"/>
    <col min="9471" max="9471" width="1.625" style="36" customWidth="1"/>
    <col min="9472" max="9472" width="7.5" style="36" customWidth="1"/>
    <col min="9473" max="9473" width="2.5" style="36" customWidth="1"/>
    <col min="9474" max="9474" width="23" style="36" bestFit="1" customWidth="1"/>
    <col min="9475" max="9475" width="1.5" style="36" customWidth="1"/>
    <col min="9476" max="9476" width="23" style="36" bestFit="1" customWidth="1"/>
    <col min="9477" max="9477" width="1.5" style="36" customWidth="1"/>
    <col min="9478" max="9478" width="19.5" style="36" customWidth="1"/>
    <col min="9479" max="9479" width="29.5" style="36" customWidth="1"/>
    <col min="9480" max="9723" width="9.5" style="36"/>
    <col min="9724" max="9724" width="12.5" style="36" customWidth="1"/>
    <col min="9725" max="9725" width="31.625" style="36" customWidth="1"/>
    <col min="9726" max="9726" width="5" style="36" customWidth="1"/>
    <col min="9727" max="9727" width="1.625" style="36" customWidth="1"/>
    <col min="9728" max="9728" width="7.5" style="36" customWidth="1"/>
    <col min="9729" max="9729" width="2.5" style="36" customWidth="1"/>
    <col min="9730" max="9730" width="23" style="36" bestFit="1" customWidth="1"/>
    <col min="9731" max="9731" width="1.5" style="36" customWidth="1"/>
    <col min="9732" max="9732" width="23" style="36" bestFit="1" customWidth="1"/>
    <col min="9733" max="9733" width="1.5" style="36" customWidth="1"/>
    <col min="9734" max="9734" width="19.5" style="36" customWidth="1"/>
    <col min="9735" max="9735" width="29.5" style="36" customWidth="1"/>
    <col min="9736" max="9979" width="9.5" style="36"/>
    <col min="9980" max="9980" width="12.5" style="36" customWidth="1"/>
    <col min="9981" max="9981" width="31.625" style="36" customWidth="1"/>
    <col min="9982" max="9982" width="5" style="36" customWidth="1"/>
    <col min="9983" max="9983" width="1.625" style="36" customWidth="1"/>
    <col min="9984" max="9984" width="7.5" style="36" customWidth="1"/>
    <col min="9985" max="9985" width="2.5" style="36" customWidth="1"/>
    <col min="9986" max="9986" width="23" style="36" bestFit="1" customWidth="1"/>
    <col min="9987" max="9987" width="1.5" style="36" customWidth="1"/>
    <col min="9988" max="9988" width="23" style="36" bestFit="1" customWidth="1"/>
    <col min="9989" max="9989" width="1.5" style="36" customWidth="1"/>
    <col min="9990" max="9990" width="19.5" style="36" customWidth="1"/>
    <col min="9991" max="9991" width="29.5" style="36" customWidth="1"/>
    <col min="9992" max="10235" width="9.5" style="36"/>
    <col min="10236" max="10236" width="12.5" style="36" customWidth="1"/>
    <col min="10237" max="10237" width="31.625" style="36" customWidth="1"/>
    <col min="10238" max="10238" width="5" style="36" customWidth="1"/>
    <col min="10239" max="10239" width="1.625" style="36" customWidth="1"/>
    <col min="10240" max="10240" width="7.5" style="36" customWidth="1"/>
    <col min="10241" max="10241" width="2.5" style="36" customWidth="1"/>
    <col min="10242" max="10242" width="23" style="36" bestFit="1" customWidth="1"/>
    <col min="10243" max="10243" width="1.5" style="36" customWidth="1"/>
    <col min="10244" max="10244" width="23" style="36" bestFit="1" customWidth="1"/>
    <col min="10245" max="10245" width="1.5" style="36" customWidth="1"/>
    <col min="10246" max="10246" width="19.5" style="36" customWidth="1"/>
    <col min="10247" max="10247" width="29.5" style="36" customWidth="1"/>
    <col min="10248" max="10491" width="9.5" style="36"/>
    <col min="10492" max="10492" width="12.5" style="36" customWidth="1"/>
    <col min="10493" max="10493" width="31.625" style="36" customWidth="1"/>
    <col min="10494" max="10494" width="5" style="36" customWidth="1"/>
    <col min="10495" max="10495" width="1.625" style="36" customWidth="1"/>
    <col min="10496" max="10496" width="7.5" style="36" customWidth="1"/>
    <col min="10497" max="10497" width="2.5" style="36" customWidth="1"/>
    <col min="10498" max="10498" width="23" style="36" bestFit="1" customWidth="1"/>
    <col min="10499" max="10499" width="1.5" style="36" customWidth="1"/>
    <col min="10500" max="10500" width="23" style="36" bestFit="1" customWidth="1"/>
    <col min="10501" max="10501" width="1.5" style="36" customWidth="1"/>
    <col min="10502" max="10502" width="19.5" style="36" customWidth="1"/>
    <col min="10503" max="10503" width="29.5" style="36" customWidth="1"/>
    <col min="10504" max="10747" width="9.5" style="36"/>
    <col min="10748" max="10748" width="12.5" style="36" customWidth="1"/>
    <col min="10749" max="10749" width="31.625" style="36" customWidth="1"/>
    <col min="10750" max="10750" width="5" style="36" customWidth="1"/>
    <col min="10751" max="10751" width="1.625" style="36" customWidth="1"/>
    <col min="10752" max="10752" width="7.5" style="36" customWidth="1"/>
    <col min="10753" max="10753" width="2.5" style="36" customWidth="1"/>
    <col min="10754" max="10754" width="23" style="36" bestFit="1" customWidth="1"/>
    <col min="10755" max="10755" width="1.5" style="36" customWidth="1"/>
    <col min="10756" max="10756" width="23" style="36" bestFit="1" customWidth="1"/>
    <col min="10757" max="10757" width="1.5" style="36" customWidth="1"/>
    <col min="10758" max="10758" width="19.5" style="36" customWidth="1"/>
    <col min="10759" max="10759" width="29.5" style="36" customWidth="1"/>
    <col min="10760" max="11003" width="9.5" style="36"/>
    <col min="11004" max="11004" width="12.5" style="36" customWidth="1"/>
    <col min="11005" max="11005" width="31.625" style="36" customWidth="1"/>
    <col min="11006" max="11006" width="5" style="36" customWidth="1"/>
    <col min="11007" max="11007" width="1.625" style="36" customWidth="1"/>
    <col min="11008" max="11008" width="7.5" style="36" customWidth="1"/>
    <col min="11009" max="11009" width="2.5" style="36" customWidth="1"/>
    <col min="11010" max="11010" width="23" style="36" bestFit="1" customWidth="1"/>
    <col min="11011" max="11011" width="1.5" style="36" customWidth="1"/>
    <col min="11012" max="11012" width="23" style="36" bestFit="1" customWidth="1"/>
    <col min="11013" max="11013" width="1.5" style="36" customWidth="1"/>
    <col min="11014" max="11014" width="19.5" style="36" customWidth="1"/>
    <col min="11015" max="11015" width="29.5" style="36" customWidth="1"/>
    <col min="11016" max="11259" width="9.5" style="36"/>
    <col min="11260" max="11260" width="12.5" style="36" customWidth="1"/>
    <col min="11261" max="11261" width="31.625" style="36" customWidth="1"/>
    <col min="11262" max="11262" width="5" style="36" customWidth="1"/>
    <col min="11263" max="11263" width="1.625" style="36" customWidth="1"/>
    <col min="11264" max="11264" width="7.5" style="36" customWidth="1"/>
    <col min="11265" max="11265" width="2.5" style="36" customWidth="1"/>
    <col min="11266" max="11266" width="23" style="36" bestFit="1" customWidth="1"/>
    <col min="11267" max="11267" width="1.5" style="36" customWidth="1"/>
    <col min="11268" max="11268" width="23" style="36" bestFit="1" customWidth="1"/>
    <col min="11269" max="11269" width="1.5" style="36" customWidth="1"/>
    <col min="11270" max="11270" width="19.5" style="36" customWidth="1"/>
    <col min="11271" max="11271" width="29.5" style="36" customWidth="1"/>
    <col min="11272" max="11515" width="9.5" style="36"/>
    <col min="11516" max="11516" width="12.5" style="36" customWidth="1"/>
    <col min="11517" max="11517" width="31.625" style="36" customWidth="1"/>
    <col min="11518" max="11518" width="5" style="36" customWidth="1"/>
    <col min="11519" max="11519" width="1.625" style="36" customWidth="1"/>
    <col min="11520" max="11520" width="7.5" style="36" customWidth="1"/>
    <col min="11521" max="11521" width="2.5" style="36" customWidth="1"/>
    <col min="11522" max="11522" width="23" style="36" bestFit="1" customWidth="1"/>
    <col min="11523" max="11523" width="1.5" style="36" customWidth="1"/>
    <col min="11524" max="11524" width="23" style="36" bestFit="1" customWidth="1"/>
    <col min="11525" max="11525" width="1.5" style="36" customWidth="1"/>
    <col min="11526" max="11526" width="19.5" style="36" customWidth="1"/>
    <col min="11527" max="11527" width="29.5" style="36" customWidth="1"/>
    <col min="11528" max="11771" width="9.5" style="36"/>
    <col min="11772" max="11772" width="12.5" style="36" customWidth="1"/>
    <col min="11773" max="11773" width="31.625" style="36" customWidth="1"/>
    <col min="11774" max="11774" width="5" style="36" customWidth="1"/>
    <col min="11775" max="11775" width="1.625" style="36" customWidth="1"/>
    <col min="11776" max="11776" width="7.5" style="36" customWidth="1"/>
    <col min="11777" max="11777" width="2.5" style="36" customWidth="1"/>
    <col min="11778" max="11778" width="23" style="36" bestFit="1" customWidth="1"/>
    <col min="11779" max="11779" width="1.5" style="36" customWidth="1"/>
    <col min="11780" max="11780" width="23" style="36" bestFit="1" customWidth="1"/>
    <col min="11781" max="11781" width="1.5" style="36" customWidth="1"/>
    <col min="11782" max="11782" width="19.5" style="36" customWidth="1"/>
    <col min="11783" max="11783" width="29.5" style="36" customWidth="1"/>
    <col min="11784" max="12027" width="9.5" style="36"/>
    <col min="12028" max="12028" width="12.5" style="36" customWidth="1"/>
    <col min="12029" max="12029" width="31.625" style="36" customWidth="1"/>
    <col min="12030" max="12030" width="5" style="36" customWidth="1"/>
    <col min="12031" max="12031" width="1.625" style="36" customWidth="1"/>
    <col min="12032" max="12032" width="7.5" style="36" customWidth="1"/>
    <col min="12033" max="12033" width="2.5" style="36" customWidth="1"/>
    <col min="12034" max="12034" width="23" style="36" bestFit="1" customWidth="1"/>
    <col min="12035" max="12035" width="1.5" style="36" customWidth="1"/>
    <col min="12036" max="12036" width="23" style="36" bestFit="1" customWidth="1"/>
    <col min="12037" max="12037" width="1.5" style="36" customWidth="1"/>
    <col min="12038" max="12038" width="19.5" style="36" customWidth="1"/>
    <col min="12039" max="12039" width="29.5" style="36" customWidth="1"/>
    <col min="12040" max="12283" width="9.5" style="36"/>
    <col min="12284" max="12284" width="12.5" style="36" customWidth="1"/>
    <col min="12285" max="12285" width="31.625" style="36" customWidth="1"/>
    <col min="12286" max="12286" width="5" style="36" customWidth="1"/>
    <col min="12287" max="12287" width="1.625" style="36" customWidth="1"/>
    <col min="12288" max="12288" width="7.5" style="36" customWidth="1"/>
    <col min="12289" max="12289" width="2.5" style="36" customWidth="1"/>
    <col min="12290" max="12290" width="23" style="36" bestFit="1" customWidth="1"/>
    <col min="12291" max="12291" width="1.5" style="36" customWidth="1"/>
    <col min="12292" max="12292" width="23" style="36" bestFit="1" customWidth="1"/>
    <col min="12293" max="12293" width="1.5" style="36" customWidth="1"/>
    <col min="12294" max="12294" width="19.5" style="36" customWidth="1"/>
    <col min="12295" max="12295" width="29.5" style="36" customWidth="1"/>
    <col min="12296" max="12539" width="9.5" style="36"/>
    <col min="12540" max="12540" width="12.5" style="36" customWidth="1"/>
    <col min="12541" max="12541" width="31.625" style="36" customWidth="1"/>
    <col min="12542" max="12542" width="5" style="36" customWidth="1"/>
    <col min="12543" max="12543" width="1.625" style="36" customWidth="1"/>
    <col min="12544" max="12544" width="7.5" style="36" customWidth="1"/>
    <col min="12545" max="12545" width="2.5" style="36" customWidth="1"/>
    <col min="12546" max="12546" width="23" style="36" bestFit="1" customWidth="1"/>
    <col min="12547" max="12547" width="1.5" style="36" customWidth="1"/>
    <col min="12548" max="12548" width="23" style="36" bestFit="1" customWidth="1"/>
    <col min="12549" max="12549" width="1.5" style="36" customWidth="1"/>
    <col min="12550" max="12550" width="19.5" style="36" customWidth="1"/>
    <col min="12551" max="12551" width="29.5" style="36" customWidth="1"/>
    <col min="12552" max="12795" width="9.5" style="36"/>
    <col min="12796" max="12796" width="12.5" style="36" customWidth="1"/>
    <col min="12797" max="12797" width="31.625" style="36" customWidth="1"/>
    <col min="12798" max="12798" width="5" style="36" customWidth="1"/>
    <col min="12799" max="12799" width="1.625" style="36" customWidth="1"/>
    <col min="12800" max="12800" width="7.5" style="36" customWidth="1"/>
    <col min="12801" max="12801" width="2.5" style="36" customWidth="1"/>
    <col min="12802" max="12802" width="23" style="36" bestFit="1" customWidth="1"/>
    <col min="12803" max="12803" width="1.5" style="36" customWidth="1"/>
    <col min="12804" max="12804" width="23" style="36" bestFit="1" customWidth="1"/>
    <col min="12805" max="12805" width="1.5" style="36" customWidth="1"/>
    <col min="12806" max="12806" width="19.5" style="36" customWidth="1"/>
    <col min="12807" max="12807" width="29.5" style="36" customWidth="1"/>
    <col min="12808" max="13051" width="9.5" style="36"/>
    <col min="13052" max="13052" width="12.5" style="36" customWidth="1"/>
    <col min="13053" max="13053" width="31.625" style="36" customWidth="1"/>
    <col min="13054" max="13054" width="5" style="36" customWidth="1"/>
    <col min="13055" max="13055" width="1.625" style="36" customWidth="1"/>
    <col min="13056" max="13056" width="7.5" style="36" customWidth="1"/>
    <col min="13057" max="13057" width="2.5" style="36" customWidth="1"/>
    <col min="13058" max="13058" width="23" style="36" bestFit="1" customWidth="1"/>
    <col min="13059" max="13059" width="1.5" style="36" customWidth="1"/>
    <col min="13060" max="13060" width="23" style="36" bestFit="1" customWidth="1"/>
    <col min="13061" max="13061" width="1.5" style="36" customWidth="1"/>
    <col min="13062" max="13062" width="19.5" style="36" customWidth="1"/>
    <col min="13063" max="13063" width="29.5" style="36" customWidth="1"/>
    <col min="13064" max="13307" width="9.5" style="36"/>
    <col min="13308" max="13308" width="12.5" style="36" customWidth="1"/>
    <col min="13309" max="13309" width="31.625" style="36" customWidth="1"/>
    <col min="13310" max="13310" width="5" style="36" customWidth="1"/>
    <col min="13311" max="13311" width="1.625" style="36" customWidth="1"/>
    <col min="13312" max="13312" width="7.5" style="36" customWidth="1"/>
    <col min="13313" max="13313" width="2.5" style="36" customWidth="1"/>
    <col min="13314" max="13314" width="23" style="36" bestFit="1" customWidth="1"/>
    <col min="13315" max="13315" width="1.5" style="36" customWidth="1"/>
    <col min="13316" max="13316" width="23" style="36" bestFit="1" customWidth="1"/>
    <col min="13317" max="13317" width="1.5" style="36" customWidth="1"/>
    <col min="13318" max="13318" width="19.5" style="36" customWidth="1"/>
    <col min="13319" max="13319" width="29.5" style="36" customWidth="1"/>
    <col min="13320" max="13563" width="9.5" style="36"/>
    <col min="13564" max="13564" width="12.5" style="36" customWidth="1"/>
    <col min="13565" max="13565" width="31.625" style="36" customWidth="1"/>
    <col min="13566" max="13566" width="5" style="36" customWidth="1"/>
    <col min="13567" max="13567" width="1.625" style="36" customWidth="1"/>
    <col min="13568" max="13568" width="7.5" style="36" customWidth="1"/>
    <col min="13569" max="13569" width="2.5" style="36" customWidth="1"/>
    <col min="13570" max="13570" width="23" style="36" bestFit="1" customWidth="1"/>
    <col min="13571" max="13571" width="1.5" style="36" customWidth="1"/>
    <col min="13572" max="13572" width="23" style="36" bestFit="1" customWidth="1"/>
    <col min="13573" max="13573" width="1.5" style="36" customWidth="1"/>
    <col min="13574" max="13574" width="19.5" style="36" customWidth="1"/>
    <col min="13575" max="13575" width="29.5" style="36" customWidth="1"/>
    <col min="13576" max="13819" width="9.5" style="36"/>
    <col min="13820" max="13820" width="12.5" style="36" customWidth="1"/>
    <col min="13821" max="13821" width="31.625" style="36" customWidth="1"/>
    <col min="13822" max="13822" width="5" style="36" customWidth="1"/>
    <col min="13823" max="13823" width="1.625" style="36" customWidth="1"/>
    <col min="13824" max="13824" width="7.5" style="36" customWidth="1"/>
    <col min="13825" max="13825" width="2.5" style="36" customWidth="1"/>
    <col min="13826" max="13826" width="23" style="36" bestFit="1" customWidth="1"/>
    <col min="13827" max="13827" width="1.5" style="36" customWidth="1"/>
    <col min="13828" max="13828" width="23" style="36" bestFit="1" customWidth="1"/>
    <col min="13829" max="13829" width="1.5" style="36" customWidth="1"/>
    <col min="13830" max="13830" width="19.5" style="36" customWidth="1"/>
    <col min="13831" max="13831" width="29.5" style="36" customWidth="1"/>
    <col min="13832" max="14075" width="9.5" style="36"/>
    <col min="14076" max="14076" width="12.5" style="36" customWidth="1"/>
    <col min="14077" max="14077" width="31.625" style="36" customWidth="1"/>
    <col min="14078" max="14078" width="5" style="36" customWidth="1"/>
    <col min="14079" max="14079" width="1.625" style="36" customWidth="1"/>
    <col min="14080" max="14080" width="7.5" style="36" customWidth="1"/>
    <col min="14081" max="14081" width="2.5" style="36" customWidth="1"/>
    <col min="14082" max="14082" width="23" style="36" bestFit="1" customWidth="1"/>
    <col min="14083" max="14083" width="1.5" style="36" customWidth="1"/>
    <col min="14084" max="14084" width="23" style="36" bestFit="1" customWidth="1"/>
    <col min="14085" max="14085" width="1.5" style="36" customWidth="1"/>
    <col min="14086" max="14086" width="19.5" style="36" customWidth="1"/>
    <col min="14087" max="14087" width="29.5" style="36" customWidth="1"/>
    <col min="14088" max="14331" width="9.5" style="36"/>
    <col min="14332" max="14332" width="12.5" style="36" customWidth="1"/>
    <col min="14333" max="14333" width="31.625" style="36" customWidth="1"/>
    <col min="14334" max="14334" width="5" style="36" customWidth="1"/>
    <col min="14335" max="14335" width="1.625" style="36" customWidth="1"/>
    <col min="14336" max="14336" width="7.5" style="36" customWidth="1"/>
    <col min="14337" max="14337" width="2.5" style="36" customWidth="1"/>
    <col min="14338" max="14338" width="23" style="36" bestFit="1" customWidth="1"/>
    <col min="14339" max="14339" width="1.5" style="36" customWidth="1"/>
    <col min="14340" max="14340" width="23" style="36" bestFit="1" customWidth="1"/>
    <col min="14341" max="14341" width="1.5" style="36" customWidth="1"/>
    <col min="14342" max="14342" width="19.5" style="36" customWidth="1"/>
    <col min="14343" max="14343" width="29.5" style="36" customWidth="1"/>
    <col min="14344" max="14587" width="9.5" style="36"/>
    <col min="14588" max="14588" width="12.5" style="36" customWidth="1"/>
    <col min="14589" max="14589" width="31.625" style="36" customWidth="1"/>
    <col min="14590" max="14590" width="5" style="36" customWidth="1"/>
    <col min="14591" max="14591" width="1.625" style="36" customWidth="1"/>
    <col min="14592" max="14592" width="7.5" style="36" customWidth="1"/>
    <col min="14593" max="14593" width="2.5" style="36" customWidth="1"/>
    <col min="14594" max="14594" width="23" style="36" bestFit="1" customWidth="1"/>
    <col min="14595" max="14595" width="1.5" style="36" customWidth="1"/>
    <col min="14596" max="14596" width="23" style="36" bestFit="1" customWidth="1"/>
    <col min="14597" max="14597" width="1.5" style="36" customWidth="1"/>
    <col min="14598" max="14598" width="19.5" style="36" customWidth="1"/>
    <col min="14599" max="14599" width="29.5" style="36" customWidth="1"/>
    <col min="14600" max="14843" width="9.5" style="36"/>
    <col min="14844" max="14844" width="12.5" style="36" customWidth="1"/>
    <col min="14845" max="14845" width="31.625" style="36" customWidth="1"/>
    <col min="14846" max="14846" width="5" style="36" customWidth="1"/>
    <col min="14847" max="14847" width="1.625" style="36" customWidth="1"/>
    <col min="14848" max="14848" width="7.5" style="36" customWidth="1"/>
    <col min="14849" max="14849" width="2.5" style="36" customWidth="1"/>
    <col min="14850" max="14850" width="23" style="36" bestFit="1" customWidth="1"/>
    <col min="14851" max="14851" width="1.5" style="36" customWidth="1"/>
    <col min="14852" max="14852" width="23" style="36" bestFit="1" customWidth="1"/>
    <col min="14853" max="14853" width="1.5" style="36" customWidth="1"/>
    <col min="14854" max="14854" width="19.5" style="36" customWidth="1"/>
    <col min="14855" max="14855" width="29.5" style="36" customWidth="1"/>
    <col min="14856" max="15099" width="9.5" style="36"/>
    <col min="15100" max="15100" width="12.5" style="36" customWidth="1"/>
    <col min="15101" max="15101" width="31.625" style="36" customWidth="1"/>
    <col min="15102" max="15102" width="5" style="36" customWidth="1"/>
    <col min="15103" max="15103" width="1.625" style="36" customWidth="1"/>
    <col min="15104" max="15104" width="7.5" style="36" customWidth="1"/>
    <col min="15105" max="15105" width="2.5" style="36" customWidth="1"/>
    <col min="15106" max="15106" width="23" style="36" bestFit="1" customWidth="1"/>
    <col min="15107" max="15107" width="1.5" style="36" customWidth="1"/>
    <col min="15108" max="15108" width="23" style="36" bestFit="1" customWidth="1"/>
    <col min="15109" max="15109" width="1.5" style="36" customWidth="1"/>
    <col min="15110" max="15110" width="19.5" style="36" customWidth="1"/>
    <col min="15111" max="15111" width="29.5" style="36" customWidth="1"/>
    <col min="15112" max="15355" width="9.5" style="36"/>
    <col min="15356" max="15356" width="12.5" style="36" customWidth="1"/>
    <col min="15357" max="15357" width="31.625" style="36" customWidth="1"/>
    <col min="15358" max="15358" width="5" style="36" customWidth="1"/>
    <col min="15359" max="15359" width="1.625" style="36" customWidth="1"/>
    <col min="15360" max="15360" width="7.5" style="36" customWidth="1"/>
    <col min="15361" max="15361" width="2.5" style="36" customWidth="1"/>
    <col min="15362" max="15362" width="23" style="36" bestFit="1" customWidth="1"/>
    <col min="15363" max="15363" width="1.5" style="36" customWidth="1"/>
    <col min="15364" max="15364" width="23" style="36" bestFit="1" customWidth="1"/>
    <col min="15365" max="15365" width="1.5" style="36" customWidth="1"/>
    <col min="15366" max="15366" width="19.5" style="36" customWidth="1"/>
    <col min="15367" max="15367" width="29.5" style="36" customWidth="1"/>
    <col min="15368" max="15611" width="9.5" style="36"/>
    <col min="15612" max="15612" width="12.5" style="36" customWidth="1"/>
    <col min="15613" max="15613" width="31.625" style="36" customWidth="1"/>
    <col min="15614" max="15614" width="5" style="36" customWidth="1"/>
    <col min="15615" max="15615" width="1.625" style="36" customWidth="1"/>
    <col min="15616" max="15616" width="7.5" style="36" customWidth="1"/>
    <col min="15617" max="15617" width="2.5" style="36" customWidth="1"/>
    <col min="15618" max="15618" width="23" style="36" bestFit="1" customWidth="1"/>
    <col min="15619" max="15619" width="1.5" style="36" customWidth="1"/>
    <col min="15620" max="15620" width="23" style="36" bestFit="1" customWidth="1"/>
    <col min="15621" max="15621" width="1.5" style="36" customWidth="1"/>
    <col min="15622" max="15622" width="19.5" style="36" customWidth="1"/>
    <col min="15623" max="15623" width="29.5" style="36" customWidth="1"/>
    <col min="15624" max="15867" width="9.5" style="36"/>
    <col min="15868" max="15868" width="12.5" style="36" customWidth="1"/>
    <col min="15869" max="15869" width="31.625" style="36" customWidth="1"/>
    <col min="15870" max="15870" width="5" style="36" customWidth="1"/>
    <col min="15871" max="15871" width="1.625" style="36" customWidth="1"/>
    <col min="15872" max="15872" width="7.5" style="36" customWidth="1"/>
    <col min="15873" max="15873" width="2.5" style="36" customWidth="1"/>
    <col min="15874" max="15874" width="23" style="36" bestFit="1" customWidth="1"/>
    <col min="15875" max="15875" width="1.5" style="36" customWidth="1"/>
    <col min="15876" max="15876" width="23" style="36" bestFit="1" customWidth="1"/>
    <col min="15877" max="15877" width="1.5" style="36" customWidth="1"/>
    <col min="15878" max="15878" width="19.5" style="36" customWidth="1"/>
    <col min="15879" max="15879" width="29.5" style="36" customWidth="1"/>
    <col min="15880" max="16123" width="9.5" style="36"/>
    <col min="16124" max="16124" width="12.5" style="36" customWidth="1"/>
    <col min="16125" max="16125" width="31.625" style="36" customWidth="1"/>
    <col min="16126" max="16126" width="5" style="36" customWidth="1"/>
    <col min="16127" max="16127" width="1.625" style="36" customWidth="1"/>
    <col min="16128" max="16128" width="7.5" style="36" customWidth="1"/>
    <col min="16129" max="16129" width="2.5" style="36" customWidth="1"/>
    <col min="16130" max="16130" width="23" style="36" bestFit="1" customWidth="1"/>
    <col min="16131" max="16131" width="1.5" style="36" customWidth="1"/>
    <col min="16132" max="16132" width="23" style="36" bestFit="1" customWidth="1"/>
    <col min="16133" max="16133" width="1.5" style="36" customWidth="1"/>
    <col min="16134" max="16134" width="19.5" style="36" customWidth="1"/>
    <col min="16135" max="16135" width="29.5" style="36" customWidth="1"/>
    <col min="16136" max="16384" width="9.5" style="36"/>
  </cols>
  <sheetData>
    <row r="1" spans="2:12" x14ac:dyDescent="0.2">
      <c r="B1" s="180" t="s">
        <v>952</v>
      </c>
      <c r="C1" s="180"/>
      <c r="D1" s="180"/>
      <c r="E1" s="180"/>
      <c r="F1" s="180"/>
      <c r="G1" s="180"/>
    </row>
    <row r="2" spans="2:12" x14ac:dyDescent="0.2">
      <c r="B2" s="181" t="s">
        <v>27</v>
      </c>
      <c r="C2" s="180"/>
      <c r="D2" s="180"/>
      <c r="E2" s="180"/>
      <c r="F2" s="180"/>
      <c r="G2" s="180"/>
    </row>
    <row r="3" spans="2:12" x14ac:dyDescent="0.2">
      <c r="B3" s="180" t="s">
        <v>92</v>
      </c>
      <c r="C3" s="180"/>
      <c r="D3" s="180"/>
      <c r="E3" s="180"/>
      <c r="F3" s="180"/>
      <c r="G3" s="180"/>
    </row>
    <row r="4" spans="2:12" x14ac:dyDescent="0.2">
      <c r="B4" s="180" t="s">
        <v>978</v>
      </c>
      <c r="C4" s="180"/>
      <c r="D4" s="180"/>
      <c r="E4" s="180"/>
      <c r="F4" s="180"/>
      <c r="G4" s="180"/>
    </row>
    <row r="5" spans="2:12" x14ac:dyDescent="0.2">
      <c r="B5" s="80" t="s">
        <v>25</v>
      </c>
      <c r="C5" s="37"/>
      <c r="D5" s="37"/>
      <c r="E5" s="37"/>
      <c r="F5" s="37"/>
      <c r="G5" s="37"/>
    </row>
    <row r="6" spans="2:12" x14ac:dyDescent="0.2">
      <c r="B6" s="180"/>
      <c r="C6" s="180"/>
      <c r="D6" s="180"/>
      <c r="E6" s="180"/>
      <c r="F6" s="180"/>
      <c r="G6" s="180"/>
    </row>
    <row r="7" spans="2:12" x14ac:dyDescent="0.2">
      <c r="B7" s="38" t="s">
        <v>8</v>
      </c>
      <c r="C7" s="178" t="s">
        <v>2</v>
      </c>
      <c r="E7" s="91" t="s">
        <v>967</v>
      </c>
      <c r="F7" s="85"/>
      <c r="G7" s="91" t="s">
        <v>586</v>
      </c>
    </row>
    <row r="8" spans="2:12" x14ac:dyDescent="0.2">
      <c r="B8" s="39" t="s">
        <v>0</v>
      </c>
      <c r="D8" s="40"/>
      <c r="E8" s="190"/>
      <c r="F8" s="17"/>
      <c r="G8" s="41"/>
    </row>
    <row r="9" spans="2:12" x14ac:dyDescent="0.2">
      <c r="B9" s="36" t="s">
        <v>26</v>
      </c>
      <c r="C9" s="3">
        <v>5</v>
      </c>
      <c r="D9" s="42"/>
      <c r="E9" s="6">
        <f>'6-5'!C10</f>
        <v>8034085</v>
      </c>
      <c r="F9" s="27"/>
      <c r="G9" s="6">
        <f>'6-5'!E10</f>
        <v>6221455</v>
      </c>
      <c r="H9" s="43"/>
      <c r="I9" s="44">
        <f>G9-E9</f>
        <v>-1812630</v>
      </c>
      <c r="J9" s="44"/>
      <c r="L9" s="272"/>
    </row>
    <row r="10" spans="2:12" x14ac:dyDescent="0.2">
      <c r="B10" s="36" t="s">
        <v>86</v>
      </c>
      <c r="C10" s="3"/>
      <c r="D10" s="42"/>
      <c r="E10" s="6">
        <v>13597670</v>
      </c>
      <c r="F10" s="27"/>
      <c r="G10" s="6">
        <v>15340710</v>
      </c>
      <c r="H10" s="43"/>
      <c r="I10" s="44">
        <f t="shared" ref="I10:I17" si="0">G10-E10</f>
        <v>1743040</v>
      </c>
      <c r="J10" s="44"/>
      <c r="L10" s="272"/>
    </row>
    <row r="11" spans="2:12" x14ac:dyDescent="0.2">
      <c r="B11" s="36" t="s">
        <v>83</v>
      </c>
      <c r="C11" s="3">
        <v>6</v>
      </c>
      <c r="D11" s="42"/>
      <c r="E11" s="6">
        <f>'6-5'!C21</f>
        <v>19452281</v>
      </c>
      <c r="F11" s="27"/>
      <c r="G11" s="6">
        <f>'6-5'!E21</f>
        <v>11480584</v>
      </c>
      <c r="H11" s="43"/>
      <c r="I11" s="44">
        <f t="shared" si="0"/>
        <v>-7971697</v>
      </c>
      <c r="J11" s="44"/>
      <c r="L11" s="272"/>
    </row>
    <row r="12" spans="2:12" x14ac:dyDescent="0.2">
      <c r="B12" s="36" t="s">
        <v>710</v>
      </c>
      <c r="C12" s="247" t="s">
        <v>728</v>
      </c>
      <c r="D12" s="42"/>
      <c r="E12" s="6">
        <f>'7'!H30</f>
        <v>23824139</v>
      </c>
      <c r="F12" s="27"/>
      <c r="G12" s="6">
        <f>'7'!J30</f>
        <v>1307647</v>
      </c>
      <c r="H12" s="43"/>
      <c r="I12" s="44">
        <f t="shared" si="0"/>
        <v>-22516492</v>
      </c>
      <c r="J12" s="44"/>
      <c r="L12" s="272"/>
    </row>
    <row r="13" spans="2:12" x14ac:dyDescent="0.2">
      <c r="B13" s="36" t="s">
        <v>61</v>
      </c>
      <c r="C13" s="3"/>
      <c r="D13" s="42"/>
      <c r="E13" s="6">
        <v>61181039</v>
      </c>
      <c r="F13" s="27"/>
      <c r="G13" s="6">
        <v>52025548</v>
      </c>
      <c r="H13" s="43"/>
      <c r="I13" s="44">
        <f t="shared" si="0"/>
        <v>-9155491</v>
      </c>
      <c r="J13" s="44"/>
      <c r="L13" s="272"/>
    </row>
    <row r="14" spans="2:12" ht="21" thickBot="1" x14ac:dyDescent="0.25">
      <c r="B14" s="39" t="s">
        <v>1</v>
      </c>
      <c r="C14" s="3"/>
      <c r="D14" s="42"/>
      <c r="E14" s="7">
        <f>SUM(E9:E13)</f>
        <v>126089214</v>
      </c>
      <c r="F14" s="15"/>
      <c r="G14" s="7">
        <f>SUM(G9:G13)</f>
        <v>86375944</v>
      </c>
      <c r="I14" s="44"/>
      <c r="J14" s="44"/>
      <c r="L14" s="272"/>
    </row>
    <row r="15" spans="2:12" ht="21" thickTop="1" x14ac:dyDescent="0.2">
      <c r="B15" s="39" t="s">
        <v>9</v>
      </c>
      <c r="C15" s="3"/>
      <c r="D15" s="40"/>
      <c r="E15" s="27"/>
      <c r="F15" s="45"/>
      <c r="G15" s="27"/>
      <c r="I15" s="44"/>
      <c r="J15" s="44"/>
      <c r="L15" s="272"/>
    </row>
    <row r="16" spans="2:12" x14ac:dyDescent="0.2">
      <c r="B16" s="36" t="s">
        <v>574</v>
      </c>
      <c r="C16" s="3">
        <v>8</v>
      </c>
      <c r="D16" s="40"/>
      <c r="E16" s="27">
        <f>'8'!S20</f>
        <v>1597592</v>
      </c>
      <c r="F16" s="45"/>
      <c r="G16" s="27">
        <f>'8'!S21</f>
        <v>1466911</v>
      </c>
      <c r="I16" s="44">
        <f t="shared" si="0"/>
        <v>-130681</v>
      </c>
      <c r="J16" s="44"/>
      <c r="L16" s="272"/>
    </row>
    <row r="17" spans="2:12" x14ac:dyDescent="0.2">
      <c r="B17" s="36" t="s">
        <v>108</v>
      </c>
      <c r="C17" s="3">
        <v>9</v>
      </c>
      <c r="D17" s="42"/>
      <c r="E17" s="5">
        <f>'10-9'!D17</f>
        <v>13524</v>
      </c>
      <c r="F17" s="27"/>
      <c r="G17" s="5">
        <f>'10-9'!F18</f>
        <v>21060</v>
      </c>
      <c r="I17" s="44">
        <f t="shared" si="0"/>
        <v>7536</v>
      </c>
      <c r="J17" s="44"/>
      <c r="L17" s="272"/>
    </row>
    <row r="18" spans="2:12" x14ac:dyDescent="0.2">
      <c r="B18" s="39" t="s">
        <v>10</v>
      </c>
      <c r="C18" s="40"/>
      <c r="D18" s="40"/>
      <c r="E18" s="9">
        <f>SUM(E16:E17)</f>
        <v>1611116</v>
      </c>
      <c r="F18" s="46"/>
      <c r="G18" s="9">
        <f>SUM(G16:G17)</f>
        <v>1487971</v>
      </c>
      <c r="I18" s="44"/>
      <c r="J18" s="44"/>
      <c r="L18" s="272"/>
    </row>
    <row r="19" spans="2:12" ht="21" thickBot="1" x14ac:dyDescent="0.25">
      <c r="B19" s="39" t="s">
        <v>11</v>
      </c>
      <c r="C19" s="40"/>
      <c r="D19" s="40"/>
      <c r="E19" s="7">
        <f>E18+E14</f>
        <v>127700330</v>
      </c>
      <c r="F19" s="8"/>
      <c r="G19" s="7">
        <f>G14+G18</f>
        <v>87863915</v>
      </c>
      <c r="I19" s="44"/>
      <c r="J19" s="44"/>
      <c r="L19" s="272"/>
    </row>
    <row r="20" spans="2:12" ht="21" thickTop="1" x14ac:dyDescent="0.2">
      <c r="B20" s="38" t="s">
        <v>12</v>
      </c>
      <c r="C20" s="40"/>
      <c r="D20" s="40"/>
      <c r="E20" s="27"/>
      <c r="F20" s="45"/>
      <c r="G20" s="27"/>
      <c r="I20" s="44"/>
      <c r="J20" s="44"/>
      <c r="L20" s="272"/>
    </row>
    <row r="21" spans="2:12" x14ac:dyDescent="0.2">
      <c r="B21" s="39" t="s">
        <v>13</v>
      </c>
      <c r="C21" s="42"/>
      <c r="D21" s="42"/>
      <c r="E21" s="27"/>
      <c r="F21" s="27"/>
      <c r="G21" s="27"/>
      <c r="I21" s="44"/>
      <c r="J21" s="44"/>
      <c r="L21" s="272"/>
    </row>
    <row r="22" spans="2:12" x14ac:dyDescent="0.2">
      <c r="B22" s="47" t="s">
        <v>554</v>
      </c>
      <c r="C22" s="3">
        <v>10</v>
      </c>
      <c r="D22" s="42"/>
      <c r="E22" s="6">
        <f>'10-9'!D22</f>
        <v>13500000</v>
      </c>
      <c r="F22" s="46"/>
      <c r="G22" s="13">
        <f>'10-9'!F22</f>
        <v>5290000</v>
      </c>
      <c r="H22" s="43"/>
      <c r="I22" s="44">
        <f>E22-G22</f>
        <v>8210000</v>
      </c>
      <c r="J22" s="44"/>
      <c r="L22" s="272"/>
    </row>
    <row r="23" spans="2:12" x14ac:dyDescent="0.2">
      <c r="B23" s="47" t="s">
        <v>88</v>
      </c>
      <c r="C23" s="3"/>
      <c r="D23" s="42"/>
      <c r="E23" s="6">
        <v>68635570</v>
      </c>
      <c r="F23" s="46"/>
      <c r="G23" s="6">
        <v>51467435</v>
      </c>
      <c r="H23" s="43"/>
      <c r="I23" s="44">
        <f t="shared" ref="I23:I36" si="1">E23-G23</f>
        <v>17168135</v>
      </c>
      <c r="J23" s="44"/>
      <c r="K23" s="44"/>
      <c r="L23" s="272"/>
    </row>
    <row r="24" spans="2:12" x14ac:dyDescent="0.2">
      <c r="B24" s="36" t="s">
        <v>58</v>
      </c>
      <c r="C24" s="3">
        <v>11</v>
      </c>
      <c r="D24" s="42"/>
      <c r="E24" s="5">
        <f>'12-11'!C12</f>
        <v>647799</v>
      </c>
      <c r="F24" s="28"/>
      <c r="G24" s="5">
        <f>'12-11'!E12</f>
        <v>403186</v>
      </c>
      <c r="H24" s="43"/>
      <c r="I24" s="44">
        <f t="shared" si="1"/>
        <v>244613</v>
      </c>
      <c r="J24" s="44"/>
      <c r="L24" s="272"/>
    </row>
    <row r="25" spans="2:12" x14ac:dyDescent="0.2">
      <c r="B25" s="50" t="s">
        <v>85</v>
      </c>
      <c r="C25" s="3">
        <v>12</v>
      </c>
      <c r="D25" s="42"/>
      <c r="E25" s="13">
        <f>'12-11'!C34</f>
        <v>1116288</v>
      </c>
      <c r="G25" s="13">
        <f>'12-11'!E34</f>
        <v>745711</v>
      </c>
      <c r="I25" s="44">
        <f t="shared" si="1"/>
        <v>370577</v>
      </c>
      <c r="J25" s="44"/>
      <c r="L25" s="272"/>
    </row>
    <row r="26" spans="2:12" ht="21" thickBot="1" x14ac:dyDescent="0.25">
      <c r="B26" s="39" t="s">
        <v>14</v>
      </c>
      <c r="C26" s="42"/>
      <c r="D26" s="42"/>
      <c r="E26" s="16">
        <f>SUM(E22:E25)</f>
        <v>83899657</v>
      </c>
      <c r="F26" s="13"/>
      <c r="G26" s="16">
        <f>SUM(G22:G25)</f>
        <v>57906332</v>
      </c>
      <c r="I26" s="44"/>
      <c r="J26" s="44"/>
      <c r="L26" s="272"/>
    </row>
    <row r="27" spans="2:12" ht="21" thickTop="1" x14ac:dyDescent="0.2">
      <c r="B27" s="39" t="s">
        <v>15</v>
      </c>
      <c r="C27" s="42"/>
      <c r="D27" s="42"/>
      <c r="E27" s="191"/>
      <c r="F27" s="27"/>
      <c r="G27" s="27"/>
      <c r="I27" s="44"/>
      <c r="J27" s="44"/>
      <c r="L27" s="272"/>
    </row>
    <row r="28" spans="2:12" x14ac:dyDescent="0.2">
      <c r="B28" s="36" t="s">
        <v>62</v>
      </c>
      <c r="C28" s="3">
        <v>13</v>
      </c>
      <c r="D28" s="42"/>
      <c r="E28" s="6">
        <f>'13-14'!H11</f>
        <v>175689</v>
      </c>
      <c r="F28" s="46"/>
      <c r="G28" s="6">
        <f>'13-14'!J11</f>
        <v>111501</v>
      </c>
      <c r="H28" s="43"/>
      <c r="I28" s="44">
        <f t="shared" si="1"/>
        <v>64188</v>
      </c>
      <c r="J28" s="44"/>
      <c r="L28" s="272"/>
    </row>
    <row r="29" spans="2:12" x14ac:dyDescent="0.2">
      <c r="B29" s="36" t="s">
        <v>63</v>
      </c>
      <c r="C29" s="247" t="s">
        <v>729</v>
      </c>
      <c r="D29" s="42"/>
      <c r="E29" s="6">
        <f>'7'!H35</f>
        <v>1512873</v>
      </c>
      <c r="F29" s="46"/>
      <c r="G29" s="6">
        <f>'7'!J35</f>
        <v>0</v>
      </c>
      <c r="H29" s="43"/>
      <c r="I29" s="44">
        <f t="shared" si="1"/>
        <v>1512873</v>
      </c>
      <c r="J29" s="44"/>
      <c r="L29" s="272"/>
    </row>
    <row r="30" spans="2:12" x14ac:dyDescent="0.2">
      <c r="B30" s="39" t="s">
        <v>16</v>
      </c>
      <c r="C30" s="3"/>
      <c r="D30" s="42"/>
      <c r="E30" s="49">
        <f>SUM(E28:E29)</f>
        <v>1688562</v>
      </c>
      <c r="F30" s="13"/>
      <c r="G30" s="49">
        <f>SUM(G28:G29)</f>
        <v>111501</v>
      </c>
      <c r="I30" s="44"/>
      <c r="J30" s="44"/>
      <c r="L30" s="272"/>
    </row>
    <row r="31" spans="2:12" ht="21" thickBot="1" x14ac:dyDescent="0.25">
      <c r="B31" s="39" t="s">
        <v>17</v>
      </c>
      <c r="C31" s="3"/>
      <c r="D31" s="42"/>
      <c r="E31" s="16">
        <f>E30+E26</f>
        <v>85588219</v>
      </c>
      <c r="F31" s="27"/>
      <c r="G31" s="16">
        <f>G26+G30</f>
        <v>58017833</v>
      </c>
      <c r="I31" s="44"/>
      <c r="J31" s="44"/>
      <c r="L31" s="272"/>
    </row>
    <row r="32" spans="2:12" ht="21" thickTop="1" x14ac:dyDescent="0.2">
      <c r="C32" s="3"/>
      <c r="E32" s="6"/>
      <c r="F32" s="36"/>
      <c r="G32" s="27"/>
      <c r="I32" s="44"/>
      <c r="J32" s="44"/>
      <c r="L32" s="272"/>
    </row>
    <row r="33" spans="2:12" ht="21" thickTop="1" x14ac:dyDescent="0.2">
      <c r="B33" s="38" t="s">
        <v>18</v>
      </c>
      <c r="C33" s="3"/>
      <c r="D33" s="42"/>
      <c r="E33" s="6"/>
      <c r="F33" s="27"/>
      <c r="G33" s="27"/>
      <c r="I33" s="44"/>
      <c r="J33" s="44"/>
      <c r="L33" s="272"/>
    </row>
    <row r="34" spans="2:12" x14ac:dyDescent="0.2">
      <c r="B34" s="36" t="s">
        <v>5</v>
      </c>
      <c r="C34" s="3">
        <v>14</v>
      </c>
      <c r="D34" s="42"/>
      <c r="E34" s="6">
        <f>'قائمة التغيرات'!C21</f>
        <v>3000000</v>
      </c>
      <c r="F34" s="46"/>
      <c r="G34" s="6">
        <f>'قائمة التغيرات'!C15</f>
        <v>3000000</v>
      </c>
      <c r="I34" s="44">
        <f t="shared" si="1"/>
        <v>0</v>
      </c>
      <c r="J34" s="44"/>
      <c r="L34" s="272"/>
    </row>
    <row r="35" spans="2:12" x14ac:dyDescent="0.2">
      <c r="B35" s="36" t="s">
        <v>956</v>
      </c>
      <c r="C35" s="3"/>
      <c r="D35" s="42"/>
      <c r="E35" s="6">
        <v>900000</v>
      </c>
      <c r="F35" s="46"/>
      <c r="G35" s="6">
        <v>900000</v>
      </c>
      <c r="I35" s="44"/>
      <c r="J35" s="44"/>
      <c r="L35" s="272"/>
    </row>
    <row r="36" spans="2:12" x14ac:dyDescent="0.2">
      <c r="B36" s="36" t="s">
        <v>7</v>
      </c>
      <c r="C36" s="42"/>
      <c r="D36" s="42"/>
      <c r="E36" s="192">
        <f>'قائمة التغيرات'!I21</f>
        <v>38212111</v>
      </c>
      <c r="F36" s="27"/>
      <c r="G36" s="4">
        <f>'قائمة التغيرات'!I15</f>
        <v>25946082</v>
      </c>
      <c r="I36" s="44">
        <f t="shared" si="1"/>
        <v>12266029</v>
      </c>
      <c r="J36" s="44"/>
      <c r="L36" s="272"/>
    </row>
    <row r="37" spans="2:12" x14ac:dyDescent="0.2">
      <c r="B37" s="39" t="s">
        <v>19</v>
      </c>
      <c r="C37" s="42"/>
      <c r="D37" s="42"/>
      <c r="E37" s="193">
        <f>SUM(E34:E36)</f>
        <v>42112111</v>
      </c>
      <c r="F37" s="27"/>
      <c r="G37" s="9">
        <f>SUM(G34:G36)</f>
        <v>29846082</v>
      </c>
      <c r="I37" s="44"/>
      <c r="J37" s="44"/>
      <c r="L37" s="272"/>
    </row>
    <row r="38" spans="2:12" ht="21" thickBot="1" x14ac:dyDescent="0.25">
      <c r="B38" s="39" t="s">
        <v>20</v>
      </c>
      <c r="C38" s="42"/>
      <c r="D38" s="42"/>
      <c r="E38" s="10">
        <f>E37+E31</f>
        <v>127700330</v>
      </c>
      <c r="F38" s="8"/>
      <c r="G38" s="10">
        <f>G37+G31</f>
        <v>87863915</v>
      </c>
      <c r="I38" s="44"/>
      <c r="L38" s="272"/>
    </row>
    <row r="39" spans="2:12" ht="29.25" customHeight="1" thickTop="1" x14ac:dyDescent="0.2">
      <c r="B39" s="39"/>
      <c r="C39" s="42"/>
      <c r="D39" s="42"/>
      <c r="E39" s="8"/>
      <c r="F39" s="8"/>
      <c r="G39" s="8"/>
      <c r="I39" s="44"/>
      <c r="L39" s="272"/>
    </row>
    <row r="40" spans="2:12" x14ac:dyDescent="0.2">
      <c r="B40" s="301" t="s">
        <v>960</v>
      </c>
      <c r="C40" s="301"/>
      <c r="D40" s="301"/>
      <c r="E40" s="301"/>
      <c r="F40" s="301"/>
      <c r="G40" s="301"/>
    </row>
    <row r="41" spans="2:12" ht="30.75" customHeight="1" x14ac:dyDescent="0.2">
      <c r="B41" s="302">
        <v>5</v>
      </c>
      <c r="C41" s="302"/>
      <c r="D41" s="302"/>
      <c r="E41" s="302"/>
      <c r="F41" s="302"/>
      <c r="G41" s="302"/>
    </row>
    <row r="42" spans="2:12" x14ac:dyDescent="0.2">
      <c r="B42" s="53"/>
      <c r="C42" s="53"/>
      <c r="D42" s="53"/>
      <c r="E42" s="53"/>
      <c r="F42" s="53"/>
      <c r="G42" s="53"/>
    </row>
    <row r="43" spans="2:12" x14ac:dyDescent="0.2">
      <c r="B43" s="51"/>
      <c r="C43" s="51"/>
      <c r="D43" s="51"/>
      <c r="E43" s="51"/>
      <c r="F43" s="51"/>
      <c r="G43" s="51"/>
    </row>
    <row r="44" spans="2:12" x14ac:dyDescent="0.2">
      <c r="B44" s="51"/>
      <c r="C44" s="51"/>
      <c r="D44" s="51"/>
      <c r="E44" s="51"/>
      <c r="F44" s="51"/>
      <c r="G44" s="51"/>
    </row>
    <row r="45" spans="2:12" x14ac:dyDescent="0.2">
      <c r="E45" s="27">
        <f>E38-E19</f>
        <v>0</v>
      </c>
      <c r="G45" s="27">
        <f>G38-G19</f>
        <v>0</v>
      </c>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40:G40"/>
    <mergeCell ref="B41:G41"/>
  </mergeCells>
  <printOptions horizontalCentered="1"/>
  <pageMargins left="0.43307086614173229" right="0.77" top="0.62992125984251968" bottom="0" header="0.23622047244094491" footer="0"/>
  <pageSetup paperSize="9" scale="88" firstPageNumber="5" orientation="portrait"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ورقة6"/>
  <dimension ref="B1:L30"/>
  <sheetViews>
    <sheetView rightToLeft="1" view="pageLayout" topLeftCell="A14" zoomScale="90" zoomScaleNormal="90" zoomScaleSheetLayoutView="115" zoomScalePageLayoutView="90" workbookViewId="0">
      <selection activeCell="O30" sqref="O30"/>
    </sheetView>
  </sheetViews>
  <sheetFormatPr defaultColWidth="9.5" defaultRowHeight="20.25" x14ac:dyDescent="0.2"/>
  <cols>
    <col min="1" max="1" width="1.75" style="36" customWidth="1"/>
    <col min="2" max="2" width="23.625" style="36" customWidth="1"/>
    <col min="3" max="3" width="1.75" style="36" customWidth="1"/>
    <col min="4" max="4" width="10" style="36" bestFit="1" customWidth="1"/>
    <col min="5" max="5" width="1.75" style="36" customWidth="1"/>
    <col min="6" max="6" width="10.625" style="36" bestFit="1" customWidth="1"/>
    <col min="7" max="7" width="1.75" style="36" customWidth="1"/>
    <col min="8" max="8" width="12.25" style="36" bestFit="1" customWidth="1"/>
    <col min="9" max="9" width="1.75" style="36" customWidth="1"/>
    <col min="10" max="10" width="12.25" style="36" bestFit="1" customWidth="1"/>
    <col min="11" max="11" width="1.75" style="36" customWidth="1"/>
    <col min="12" max="12" width="9.5" style="36"/>
    <col min="13" max="13" width="9.875" style="36" bestFit="1" customWidth="1"/>
    <col min="14" max="14" width="5.5" style="36" customWidth="1"/>
    <col min="15" max="21" width="12" style="36" customWidth="1"/>
    <col min="22" max="258" width="9.5" style="36"/>
    <col min="259" max="260" width="12.5" style="36" customWidth="1"/>
    <col min="261" max="261" width="18.625" style="36" customWidth="1"/>
    <col min="262" max="262" width="11.25" style="36" customWidth="1"/>
    <col min="263" max="263" width="9.5" style="36" customWidth="1"/>
    <col min="264" max="265" width="17.5" style="36" customWidth="1"/>
    <col min="266" max="266" width="1.625" style="36" customWidth="1"/>
    <col min="267" max="514" width="9.5" style="36"/>
    <col min="515" max="516" width="12.5" style="36" customWidth="1"/>
    <col min="517" max="517" width="18.625" style="36" customWidth="1"/>
    <col min="518" max="518" width="11.25" style="36" customWidth="1"/>
    <col min="519" max="519" width="9.5" style="36" customWidth="1"/>
    <col min="520" max="521" width="17.5" style="36" customWidth="1"/>
    <col min="522" max="522" width="1.625" style="36" customWidth="1"/>
    <col min="523" max="770" width="9.5" style="36"/>
    <col min="771" max="772" width="12.5" style="36" customWidth="1"/>
    <col min="773" max="773" width="18.625" style="36" customWidth="1"/>
    <col min="774" max="774" width="11.25" style="36" customWidth="1"/>
    <col min="775" max="775" width="9.5" style="36" customWidth="1"/>
    <col min="776" max="777" width="17.5" style="36" customWidth="1"/>
    <col min="778" max="778" width="1.625" style="36" customWidth="1"/>
    <col min="779" max="1026" width="9.5" style="36"/>
    <col min="1027" max="1028" width="12.5" style="36" customWidth="1"/>
    <col min="1029" max="1029" width="18.625" style="36" customWidth="1"/>
    <col min="1030" max="1030" width="11.25" style="36" customWidth="1"/>
    <col min="1031" max="1031" width="9.5" style="36" customWidth="1"/>
    <col min="1032" max="1033" width="17.5" style="36" customWidth="1"/>
    <col min="1034" max="1034" width="1.625" style="36" customWidth="1"/>
    <col min="1035" max="1282" width="9.5" style="36"/>
    <col min="1283" max="1284" width="12.5" style="36" customWidth="1"/>
    <col min="1285" max="1285" width="18.625" style="36" customWidth="1"/>
    <col min="1286" max="1286" width="11.25" style="36" customWidth="1"/>
    <col min="1287" max="1287" width="9.5" style="36" customWidth="1"/>
    <col min="1288" max="1289" width="17.5" style="36" customWidth="1"/>
    <col min="1290" max="1290" width="1.625" style="36" customWidth="1"/>
    <col min="1291" max="1538" width="9.5" style="36"/>
    <col min="1539" max="1540" width="12.5" style="36" customWidth="1"/>
    <col min="1541" max="1541" width="18.625" style="36" customWidth="1"/>
    <col min="1542" max="1542" width="11.25" style="36" customWidth="1"/>
    <col min="1543" max="1543" width="9.5" style="36" customWidth="1"/>
    <col min="1544" max="1545" width="17.5" style="36" customWidth="1"/>
    <col min="1546" max="1546" width="1.625" style="36" customWidth="1"/>
    <col min="1547" max="1794" width="9.5" style="36"/>
    <col min="1795" max="1796" width="12.5" style="36" customWidth="1"/>
    <col min="1797" max="1797" width="18.625" style="36" customWidth="1"/>
    <col min="1798" max="1798" width="11.25" style="36" customWidth="1"/>
    <col min="1799" max="1799" width="9.5" style="36" customWidth="1"/>
    <col min="1800" max="1801" width="17.5" style="36" customWidth="1"/>
    <col min="1802" max="1802" width="1.625" style="36" customWidth="1"/>
    <col min="1803" max="2050" width="9.5" style="36"/>
    <col min="2051" max="2052" width="12.5" style="36" customWidth="1"/>
    <col min="2053" max="2053" width="18.625" style="36" customWidth="1"/>
    <col min="2054" max="2054" width="11.25" style="36" customWidth="1"/>
    <col min="2055" max="2055" width="9.5" style="36" customWidth="1"/>
    <col min="2056" max="2057" width="17.5" style="36" customWidth="1"/>
    <col min="2058" max="2058" width="1.625" style="36" customWidth="1"/>
    <col min="2059" max="2306" width="9.5" style="36"/>
    <col min="2307" max="2308" width="12.5" style="36" customWidth="1"/>
    <col min="2309" max="2309" width="18.625" style="36" customWidth="1"/>
    <col min="2310" max="2310" width="11.25" style="36" customWidth="1"/>
    <col min="2311" max="2311" width="9.5" style="36" customWidth="1"/>
    <col min="2312" max="2313" width="17.5" style="36" customWidth="1"/>
    <col min="2314" max="2314" width="1.625" style="36" customWidth="1"/>
    <col min="2315" max="2562" width="9.5" style="36"/>
    <col min="2563" max="2564" width="12.5" style="36" customWidth="1"/>
    <col min="2565" max="2565" width="18.625" style="36" customWidth="1"/>
    <col min="2566" max="2566" width="11.25" style="36" customWidth="1"/>
    <col min="2567" max="2567" width="9.5" style="36" customWidth="1"/>
    <col min="2568" max="2569" width="17.5" style="36" customWidth="1"/>
    <col min="2570" max="2570" width="1.625" style="36" customWidth="1"/>
    <col min="2571" max="2818" width="9.5" style="36"/>
    <col min="2819" max="2820" width="12.5" style="36" customWidth="1"/>
    <col min="2821" max="2821" width="18.625" style="36" customWidth="1"/>
    <col min="2822" max="2822" width="11.25" style="36" customWidth="1"/>
    <col min="2823" max="2823" width="9.5" style="36" customWidth="1"/>
    <col min="2824" max="2825" width="17.5" style="36" customWidth="1"/>
    <col min="2826" max="2826" width="1.625" style="36" customWidth="1"/>
    <col min="2827" max="3074" width="9.5" style="36"/>
    <col min="3075" max="3076" width="12.5" style="36" customWidth="1"/>
    <col min="3077" max="3077" width="18.625" style="36" customWidth="1"/>
    <col min="3078" max="3078" width="11.25" style="36" customWidth="1"/>
    <col min="3079" max="3079" width="9.5" style="36" customWidth="1"/>
    <col min="3080" max="3081" width="17.5" style="36" customWidth="1"/>
    <col min="3082" max="3082" width="1.625" style="36" customWidth="1"/>
    <col min="3083" max="3330" width="9.5" style="36"/>
    <col min="3331" max="3332" width="12.5" style="36" customWidth="1"/>
    <col min="3333" max="3333" width="18.625" style="36" customWidth="1"/>
    <col min="3334" max="3334" width="11.25" style="36" customWidth="1"/>
    <col min="3335" max="3335" width="9.5" style="36" customWidth="1"/>
    <col min="3336" max="3337" width="17.5" style="36" customWidth="1"/>
    <col min="3338" max="3338" width="1.625" style="36" customWidth="1"/>
    <col min="3339" max="3586" width="9.5" style="36"/>
    <col min="3587" max="3588" width="12.5" style="36" customWidth="1"/>
    <col min="3589" max="3589" width="18.625" style="36" customWidth="1"/>
    <col min="3590" max="3590" width="11.25" style="36" customWidth="1"/>
    <col min="3591" max="3591" width="9.5" style="36" customWidth="1"/>
    <col min="3592" max="3593" width="17.5" style="36" customWidth="1"/>
    <col min="3594" max="3594" width="1.625" style="36" customWidth="1"/>
    <col min="3595" max="3842" width="9.5" style="36"/>
    <col min="3843" max="3844" width="12.5" style="36" customWidth="1"/>
    <col min="3845" max="3845" width="18.625" style="36" customWidth="1"/>
    <col min="3846" max="3846" width="11.25" style="36" customWidth="1"/>
    <col min="3847" max="3847" width="9.5" style="36" customWidth="1"/>
    <col min="3848" max="3849" width="17.5" style="36" customWidth="1"/>
    <col min="3850" max="3850" width="1.625" style="36" customWidth="1"/>
    <col min="3851" max="4098" width="9.5" style="36"/>
    <col min="4099" max="4100" width="12.5" style="36" customWidth="1"/>
    <col min="4101" max="4101" width="18.625" style="36" customWidth="1"/>
    <col min="4102" max="4102" width="11.25" style="36" customWidth="1"/>
    <col min="4103" max="4103" width="9.5" style="36" customWidth="1"/>
    <col min="4104" max="4105" width="17.5" style="36" customWidth="1"/>
    <col min="4106" max="4106" width="1.625" style="36" customWidth="1"/>
    <col min="4107" max="4354" width="9.5" style="36"/>
    <col min="4355" max="4356" width="12.5" style="36" customWidth="1"/>
    <col min="4357" max="4357" width="18.625" style="36" customWidth="1"/>
    <col min="4358" max="4358" width="11.25" style="36" customWidth="1"/>
    <col min="4359" max="4359" width="9.5" style="36" customWidth="1"/>
    <col min="4360" max="4361" width="17.5" style="36" customWidth="1"/>
    <col min="4362" max="4362" width="1.625" style="36" customWidth="1"/>
    <col min="4363" max="4610" width="9.5" style="36"/>
    <col min="4611" max="4612" width="12.5" style="36" customWidth="1"/>
    <col min="4613" max="4613" width="18.625" style="36" customWidth="1"/>
    <col min="4614" max="4614" width="11.25" style="36" customWidth="1"/>
    <col min="4615" max="4615" width="9.5" style="36" customWidth="1"/>
    <col min="4616" max="4617" width="17.5" style="36" customWidth="1"/>
    <col min="4618" max="4618" width="1.625" style="36" customWidth="1"/>
    <col min="4619" max="4866" width="9.5" style="36"/>
    <col min="4867" max="4868" width="12.5" style="36" customWidth="1"/>
    <col min="4869" max="4869" width="18.625" style="36" customWidth="1"/>
    <col min="4870" max="4870" width="11.25" style="36" customWidth="1"/>
    <col min="4871" max="4871" width="9.5" style="36" customWidth="1"/>
    <col min="4872" max="4873" width="17.5" style="36" customWidth="1"/>
    <col min="4874" max="4874" width="1.625" style="36" customWidth="1"/>
    <col min="4875" max="5122" width="9.5" style="36"/>
    <col min="5123" max="5124" width="12.5" style="36" customWidth="1"/>
    <col min="5125" max="5125" width="18.625" style="36" customWidth="1"/>
    <col min="5126" max="5126" width="11.25" style="36" customWidth="1"/>
    <col min="5127" max="5127" width="9.5" style="36" customWidth="1"/>
    <col min="5128" max="5129" width="17.5" style="36" customWidth="1"/>
    <col min="5130" max="5130" width="1.625" style="36" customWidth="1"/>
    <col min="5131" max="5378" width="9.5" style="36"/>
    <col min="5379" max="5380" width="12.5" style="36" customWidth="1"/>
    <col min="5381" max="5381" width="18.625" style="36" customWidth="1"/>
    <col min="5382" max="5382" width="11.25" style="36" customWidth="1"/>
    <col min="5383" max="5383" width="9.5" style="36" customWidth="1"/>
    <col min="5384" max="5385" width="17.5" style="36" customWidth="1"/>
    <col min="5386" max="5386" width="1.625" style="36" customWidth="1"/>
    <col min="5387" max="5634" width="9.5" style="36"/>
    <col min="5635" max="5636" width="12.5" style="36" customWidth="1"/>
    <col min="5637" max="5637" width="18.625" style="36" customWidth="1"/>
    <col min="5638" max="5638" width="11.25" style="36" customWidth="1"/>
    <col min="5639" max="5639" width="9.5" style="36" customWidth="1"/>
    <col min="5640" max="5641" width="17.5" style="36" customWidth="1"/>
    <col min="5642" max="5642" width="1.625" style="36" customWidth="1"/>
    <col min="5643" max="5890" width="9.5" style="36"/>
    <col min="5891" max="5892" width="12.5" style="36" customWidth="1"/>
    <col min="5893" max="5893" width="18.625" style="36" customWidth="1"/>
    <col min="5894" max="5894" width="11.25" style="36" customWidth="1"/>
    <col min="5895" max="5895" width="9.5" style="36" customWidth="1"/>
    <col min="5896" max="5897" width="17.5" style="36" customWidth="1"/>
    <col min="5898" max="5898" width="1.625" style="36" customWidth="1"/>
    <col min="5899" max="6146" width="9.5" style="36"/>
    <col min="6147" max="6148" width="12.5" style="36" customWidth="1"/>
    <col min="6149" max="6149" width="18.625" style="36" customWidth="1"/>
    <col min="6150" max="6150" width="11.25" style="36" customWidth="1"/>
    <col min="6151" max="6151" width="9.5" style="36" customWidth="1"/>
    <col min="6152" max="6153" width="17.5" style="36" customWidth="1"/>
    <col min="6154" max="6154" width="1.625" style="36" customWidth="1"/>
    <col min="6155" max="6402" width="9.5" style="36"/>
    <col min="6403" max="6404" width="12.5" style="36" customWidth="1"/>
    <col min="6405" max="6405" width="18.625" style="36" customWidth="1"/>
    <col min="6406" max="6406" width="11.25" style="36" customWidth="1"/>
    <col min="6407" max="6407" width="9.5" style="36" customWidth="1"/>
    <col min="6408" max="6409" width="17.5" style="36" customWidth="1"/>
    <col min="6410" max="6410" width="1.625" style="36" customWidth="1"/>
    <col min="6411" max="6658" width="9.5" style="36"/>
    <col min="6659" max="6660" width="12.5" style="36" customWidth="1"/>
    <col min="6661" max="6661" width="18.625" style="36" customWidth="1"/>
    <col min="6662" max="6662" width="11.25" style="36" customWidth="1"/>
    <col min="6663" max="6663" width="9.5" style="36" customWidth="1"/>
    <col min="6664" max="6665" width="17.5" style="36" customWidth="1"/>
    <col min="6666" max="6666" width="1.625" style="36" customWidth="1"/>
    <col min="6667" max="6914" width="9.5" style="36"/>
    <col min="6915" max="6916" width="12.5" style="36" customWidth="1"/>
    <col min="6917" max="6917" width="18.625" style="36" customWidth="1"/>
    <col min="6918" max="6918" width="11.25" style="36" customWidth="1"/>
    <col min="6919" max="6919" width="9.5" style="36" customWidth="1"/>
    <col min="6920" max="6921" width="17.5" style="36" customWidth="1"/>
    <col min="6922" max="6922" width="1.625" style="36" customWidth="1"/>
    <col min="6923" max="7170" width="9.5" style="36"/>
    <col min="7171" max="7172" width="12.5" style="36" customWidth="1"/>
    <col min="7173" max="7173" width="18.625" style="36" customWidth="1"/>
    <col min="7174" max="7174" width="11.25" style="36" customWidth="1"/>
    <col min="7175" max="7175" width="9.5" style="36" customWidth="1"/>
    <col min="7176" max="7177" width="17.5" style="36" customWidth="1"/>
    <col min="7178" max="7178" width="1.625" style="36" customWidth="1"/>
    <col min="7179" max="7426" width="9.5" style="36"/>
    <col min="7427" max="7428" width="12.5" style="36" customWidth="1"/>
    <col min="7429" max="7429" width="18.625" style="36" customWidth="1"/>
    <col min="7430" max="7430" width="11.25" style="36" customWidth="1"/>
    <col min="7431" max="7431" width="9.5" style="36" customWidth="1"/>
    <col min="7432" max="7433" width="17.5" style="36" customWidth="1"/>
    <col min="7434" max="7434" width="1.625" style="36" customWidth="1"/>
    <col min="7435" max="7682" width="9.5" style="36"/>
    <col min="7683" max="7684" width="12.5" style="36" customWidth="1"/>
    <col min="7685" max="7685" width="18.625" style="36" customWidth="1"/>
    <col min="7686" max="7686" width="11.25" style="36" customWidth="1"/>
    <col min="7687" max="7687" width="9.5" style="36" customWidth="1"/>
    <col min="7688" max="7689" width="17.5" style="36" customWidth="1"/>
    <col min="7690" max="7690" width="1.625" style="36" customWidth="1"/>
    <col min="7691" max="7938" width="9.5" style="36"/>
    <col min="7939" max="7940" width="12.5" style="36" customWidth="1"/>
    <col min="7941" max="7941" width="18.625" style="36" customWidth="1"/>
    <col min="7942" max="7942" width="11.25" style="36" customWidth="1"/>
    <col min="7943" max="7943" width="9.5" style="36" customWidth="1"/>
    <col min="7944" max="7945" width="17.5" style="36" customWidth="1"/>
    <col min="7946" max="7946" width="1.625" style="36" customWidth="1"/>
    <col min="7947" max="8194" width="9.5" style="36"/>
    <col min="8195" max="8196" width="12.5" style="36" customWidth="1"/>
    <col min="8197" max="8197" width="18.625" style="36" customWidth="1"/>
    <col min="8198" max="8198" width="11.25" style="36" customWidth="1"/>
    <col min="8199" max="8199" width="9.5" style="36" customWidth="1"/>
    <col min="8200" max="8201" width="17.5" style="36" customWidth="1"/>
    <col min="8202" max="8202" width="1.625" style="36" customWidth="1"/>
    <col min="8203" max="8450" width="9.5" style="36"/>
    <col min="8451" max="8452" width="12.5" style="36" customWidth="1"/>
    <col min="8453" max="8453" width="18.625" style="36" customWidth="1"/>
    <col min="8454" max="8454" width="11.25" style="36" customWidth="1"/>
    <col min="8455" max="8455" width="9.5" style="36" customWidth="1"/>
    <col min="8456" max="8457" width="17.5" style="36" customWidth="1"/>
    <col min="8458" max="8458" width="1.625" style="36" customWidth="1"/>
    <col min="8459" max="8706" width="9.5" style="36"/>
    <col min="8707" max="8708" width="12.5" style="36" customWidth="1"/>
    <col min="8709" max="8709" width="18.625" style="36" customWidth="1"/>
    <col min="8710" max="8710" width="11.25" style="36" customWidth="1"/>
    <col min="8711" max="8711" width="9.5" style="36" customWidth="1"/>
    <col min="8712" max="8713" width="17.5" style="36" customWidth="1"/>
    <col min="8714" max="8714" width="1.625" style="36" customWidth="1"/>
    <col min="8715" max="8962" width="9.5" style="36"/>
    <col min="8963" max="8964" width="12.5" style="36" customWidth="1"/>
    <col min="8965" max="8965" width="18.625" style="36" customWidth="1"/>
    <col min="8966" max="8966" width="11.25" style="36" customWidth="1"/>
    <col min="8967" max="8967" width="9.5" style="36" customWidth="1"/>
    <col min="8968" max="8969" width="17.5" style="36" customWidth="1"/>
    <col min="8970" max="8970" width="1.625" style="36" customWidth="1"/>
    <col min="8971" max="9218" width="9.5" style="36"/>
    <col min="9219" max="9220" width="12.5" style="36" customWidth="1"/>
    <col min="9221" max="9221" width="18.625" style="36" customWidth="1"/>
    <col min="9222" max="9222" width="11.25" style="36" customWidth="1"/>
    <col min="9223" max="9223" width="9.5" style="36" customWidth="1"/>
    <col min="9224" max="9225" width="17.5" style="36" customWidth="1"/>
    <col min="9226" max="9226" width="1.625" style="36" customWidth="1"/>
    <col min="9227" max="9474" width="9.5" style="36"/>
    <col min="9475" max="9476" width="12.5" style="36" customWidth="1"/>
    <col min="9477" max="9477" width="18.625" style="36" customWidth="1"/>
    <col min="9478" max="9478" width="11.25" style="36" customWidth="1"/>
    <col min="9479" max="9479" width="9.5" style="36" customWidth="1"/>
    <col min="9480" max="9481" width="17.5" style="36" customWidth="1"/>
    <col min="9482" max="9482" width="1.625" style="36" customWidth="1"/>
    <col min="9483" max="9730" width="9.5" style="36"/>
    <col min="9731" max="9732" width="12.5" style="36" customWidth="1"/>
    <col min="9733" max="9733" width="18.625" style="36" customWidth="1"/>
    <col min="9734" max="9734" width="11.25" style="36" customWidth="1"/>
    <col min="9735" max="9735" width="9.5" style="36" customWidth="1"/>
    <col min="9736" max="9737" width="17.5" style="36" customWidth="1"/>
    <col min="9738" max="9738" width="1.625" style="36" customWidth="1"/>
    <col min="9739" max="9986" width="9.5" style="36"/>
    <col min="9987" max="9988" width="12.5" style="36" customWidth="1"/>
    <col min="9989" max="9989" width="18.625" style="36" customWidth="1"/>
    <col min="9990" max="9990" width="11.25" style="36" customWidth="1"/>
    <col min="9991" max="9991" width="9.5" style="36" customWidth="1"/>
    <col min="9992" max="9993" width="17.5" style="36" customWidth="1"/>
    <col min="9994" max="9994" width="1.625" style="36" customWidth="1"/>
    <col min="9995" max="10242" width="9.5" style="36"/>
    <col min="10243" max="10244" width="12.5" style="36" customWidth="1"/>
    <col min="10245" max="10245" width="18.625" style="36" customWidth="1"/>
    <col min="10246" max="10246" width="11.25" style="36" customWidth="1"/>
    <col min="10247" max="10247" width="9.5" style="36" customWidth="1"/>
    <col min="10248" max="10249" width="17.5" style="36" customWidth="1"/>
    <col min="10250" max="10250" width="1.625" style="36" customWidth="1"/>
    <col min="10251" max="10498" width="9.5" style="36"/>
    <col min="10499" max="10500" width="12.5" style="36" customWidth="1"/>
    <col min="10501" max="10501" width="18.625" style="36" customWidth="1"/>
    <col min="10502" max="10502" width="11.25" style="36" customWidth="1"/>
    <col min="10503" max="10503" width="9.5" style="36" customWidth="1"/>
    <col min="10504" max="10505" width="17.5" style="36" customWidth="1"/>
    <col min="10506" max="10506" width="1.625" style="36" customWidth="1"/>
    <col min="10507" max="10754" width="9.5" style="36"/>
    <col min="10755" max="10756" width="12.5" style="36" customWidth="1"/>
    <col min="10757" max="10757" width="18.625" style="36" customWidth="1"/>
    <col min="10758" max="10758" width="11.25" style="36" customWidth="1"/>
    <col min="10759" max="10759" width="9.5" style="36" customWidth="1"/>
    <col min="10760" max="10761" width="17.5" style="36" customWidth="1"/>
    <col min="10762" max="10762" width="1.625" style="36" customWidth="1"/>
    <col min="10763" max="11010" width="9.5" style="36"/>
    <col min="11011" max="11012" width="12.5" style="36" customWidth="1"/>
    <col min="11013" max="11013" width="18.625" style="36" customWidth="1"/>
    <col min="11014" max="11014" width="11.25" style="36" customWidth="1"/>
    <col min="11015" max="11015" width="9.5" style="36" customWidth="1"/>
    <col min="11016" max="11017" width="17.5" style="36" customWidth="1"/>
    <col min="11018" max="11018" width="1.625" style="36" customWidth="1"/>
    <col min="11019" max="11266" width="9.5" style="36"/>
    <col min="11267" max="11268" width="12.5" style="36" customWidth="1"/>
    <col min="11269" max="11269" width="18.625" style="36" customWidth="1"/>
    <col min="11270" max="11270" width="11.25" style="36" customWidth="1"/>
    <col min="11271" max="11271" width="9.5" style="36" customWidth="1"/>
    <col min="11272" max="11273" width="17.5" style="36" customWidth="1"/>
    <col min="11274" max="11274" width="1.625" style="36" customWidth="1"/>
    <col min="11275" max="11522" width="9.5" style="36"/>
    <col min="11523" max="11524" width="12.5" style="36" customWidth="1"/>
    <col min="11525" max="11525" width="18.625" style="36" customWidth="1"/>
    <col min="11526" max="11526" width="11.25" style="36" customWidth="1"/>
    <col min="11527" max="11527" width="9.5" style="36" customWidth="1"/>
    <col min="11528" max="11529" width="17.5" style="36" customWidth="1"/>
    <col min="11530" max="11530" width="1.625" style="36" customWidth="1"/>
    <col min="11531" max="11778" width="9.5" style="36"/>
    <col min="11779" max="11780" width="12.5" style="36" customWidth="1"/>
    <col min="11781" max="11781" width="18.625" style="36" customWidth="1"/>
    <col min="11782" max="11782" width="11.25" style="36" customWidth="1"/>
    <col min="11783" max="11783" width="9.5" style="36" customWidth="1"/>
    <col min="11784" max="11785" width="17.5" style="36" customWidth="1"/>
    <col min="11786" max="11786" width="1.625" style="36" customWidth="1"/>
    <col min="11787" max="12034" width="9.5" style="36"/>
    <col min="12035" max="12036" width="12.5" style="36" customWidth="1"/>
    <col min="12037" max="12037" width="18.625" style="36" customWidth="1"/>
    <col min="12038" max="12038" width="11.25" style="36" customWidth="1"/>
    <col min="12039" max="12039" width="9.5" style="36" customWidth="1"/>
    <col min="12040" max="12041" width="17.5" style="36" customWidth="1"/>
    <col min="12042" max="12042" width="1.625" style="36" customWidth="1"/>
    <col min="12043" max="12290" width="9.5" style="36"/>
    <col min="12291" max="12292" width="12.5" style="36" customWidth="1"/>
    <col min="12293" max="12293" width="18.625" style="36" customWidth="1"/>
    <col min="12294" max="12294" width="11.25" style="36" customWidth="1"/>
    <col min="12295" max="12295" width="9.5" style="36" customWidth="1"/>
    <col min="12296" max="12297" width="17.5" style="36" customWidth="1"/>
    <col min="12298" max="12298" width="1.625" style="36" customWidth="1"/>
    <col min="12299" max="12546" width="9.5" style="36"/>
    <col min="12547" max="12548" width="12.5" style="36" customWidth="1"/>
    <col min="12549" max="12549" width="18.625" style="36" customWidth="1"/>
    <col min="12550" max="12550" width="11.25" style="36" customWidth="1"/>
    <col min="12551" max="12551" width="9.5" style="36" customWidth="1"/>
    <col min="12552" max="12553" width="17.5" style="36" customWidth="1"/>
    <col min="12554" max="12554" width="1.625" style="36" customWidth="1"/>
    <col min="12555" max="12802" width="9.5" style="36"/>
    <col min="12803" max="12804" width="12.5" style="36" customWidth="1"/>
    <col min="12805" max="12805" width="18.625" style="36" customWidth="1"/>
    <col min="12806" max="12806" width="11.25" style="36" customWidth="1"/>
    <col min="12807" max="12807" width="9.5" style="36" customWidth="1"/>
    <col min="12808" max="12809" width="17.5" style="36" customWidth="1"/>
    <col min="12810" max="12810" width="1.625" style="36" customWidth="1"/>
    <col min="12811" max="13058" width="9.5" style="36"/>
    <col min="13059" max="13060" width="12.5" style="36" customWidth="1"/>
    <col min="13061" max="13061" width="18.625" style="36" customWidth="1"/>
    <col min="13062" max="13062" width="11.25" style="36" customWidth="1"/>
    <col min="13063" max="13063" width="9.5" style="36" customWidth="1"/>
    <col min="13064" max="13065" width="17.5" style="36" customWidth="1"/>
    <col min="13066" max="13066" width="1.625" style="36" customWidth="1"/>
    <col min="13067" max="13314" width="9.5" style="36"/>
    <col min="13315" max="13316" width="12.5" style="36" customWidth="1"/>
    <col min="13317" max="13317" width="18.625" style="36" customWidth="1"/>
    <col min="13318" max="13318" width="11.25" style="36" customWidth="1"/>
    <col min="13319" max="13319" width="9.5" style="36" customWidth="1"/>
    <col min="13320" max="13321" width="17.5" style="36" customWidth="1"/>
    <col min="13322" max="13322" width="1.625" style="36" customWidth="1"/>
    <col min="13323" max="13570" width="9.5" style="36"/>
    <col min="13571" max="13572" width="12.5" style="36" customWidth="1"/>
    <col min="13573" max="13573" width="18.625" style="36" customWidth="1"/>
    <col min="13574" max="13574" width="11.25" style="36" customWidth="1"/>
    <col min="13575" max="13575" width="9.5" style="36" customWidth="1"/>
    <col min="13576" max="13577" width="17.5" style="36" customWidth="1"/>
    <col min="13578" max="13578" width="1.625" style="36" customWidth="1"/>
    <col min="13579" max="13826" width="9.5" style="36"/>
    <col min="13827" max="13828" width="12.5" style="36" customWidth="1"/>
    <col min="13829" max="13829" width="18.625" style="36" customWidth="1"/>
    <col min="13830" max="13830" width="11.25" style="36" customWidth="1"/>
    <col min="13831" max="13831" width="9.5" style="36" customWidth="1"/>
    <col min="13832" max="13833" width="17.5" style="36" customWidth="1"/>
    <col min="13834" max="13834" width="1.625" style="36" customWidth="1"/>
    <col min="13835" max="14082" width="9.5" style="36"/>
    <col min="14083" max="14084" width="12.5" style="36" customWidth="1"/>
    <col min="14085" max="14085" width="18.625" style="36" customWidth="1"/>
    <col min="14086" max="14086" width="11.25" style="36" customWidth="1"/>
    <col min="14087" max="14087" width="9.5" style="36" customWidth="1"/>
    <col min="14088" max="14089" width="17.5" style="36" customWidth="1"/>
    <col min="14090" max="14090" width="1.625" style="36" customWidth="1"/>
    <col min="14091" max="14338" width="9.5" style="36"/>
    <col min="14339" max="14340" width="12.5" style="36" customWidth="1"/>
    <col min="14341" max="14341" width="18.625" style="36" customWidth="1"/>
    <col min="14342" max="14342" width="11.25" style="36" customWidth="1"/>
    <col min="14343" max="14343" width="9.5" style="36" customWidth="1"/>
    <col min="14344" max="14345" width="17.5" style="36" customWidth="1"/>
    <col min="14346" max="14346" width="1.625" style="36" customWidth="1"/>
    <col min="14347" max="14594" width="9.5" style="36"/>
    <col min="14595" max="14596" width="12.5" style="36" customWidth="1"/>
    <col min="14597" max="14597" width="18.625" style="36" customWidth="1"/>
    <col min="14598" max="14598" width="11.25" style="36" customWidth="1"/>
    <col min="14599" max="14599" width="9.5" style="36" customWidth="1"/>
    <col min="14600" max="14601" width="17.5" style="36" customWidth="1"/>
    <col min="14602" max="14602" width="1.625" style="36" customWidth="1"/>
    <col min="14603" max="14850" width="9.5" style="36"/>
    <col min="14851" max="14852" width="12.5" style="36" customWidth="1"/>
    <col min="14853" max="14853" width="18.625" style="36" customWidth="1"/>
    <col min="14854" max="14854" width="11.25" style="36" customWidth="1"/>
    <col min="14855" max="14855" width="9.5" style="36" customWidth="1"/>
    <col min="14856" max="14857" width="17.5" style="36" customWidth="1"/>
    <col min="14858" max="14858" width="1.625" style="36" customWidth="1"/>
    <col min="14859" max="15106" width="9.5" style="36"/>
    <col min="15107" max="15108" width="12.5" style="36" customWidth="1"/>
    <col min="15109" max="15109" width="18.625" style="36" customWidth="1"/>
    <col min="15110" max="15110" width="11.25" style="36" customWidth="1"/>
    <col min="15111" max="15111" width="9.5" style="36" customWidth="1"/>
    <col min="15112" max="15113" width="17.5" style="36" customWidth="1"/>
    <col min="15114" max="15114" width="1.625" style="36" customWidth="1"/>
    <col min="15115" max="15362" width="9.5" style="36"/>
    <col min="15363" max="15364" width="12.5" style="36" customWidth="1"/>
    <col min="15365" max="15365" width="18.625" style="36" customWidth="1"/>
    <col min="15366" max="15366" width="11.25" style="36" customWidth="1"/>
    <col min="15367" max="15367" width="9.5" style="36" customWidth="1"/>
    <col min="15368" max="15369" width="17.5" style="36" customWidth="1"/>
    <col min="15370" max="15370" width="1.625" style="36" customWidth="1"/>
    <col min="15371" max="15618" width="9.5" style="36"/>
    <col min="15619" max="15620" width="12.5" style="36" customWidth="1"/>
    <col min="15621" max="15621" width="18.625" style="36" customWidth="1"/>
    <col min="15622" max="15622" width="11.25" style="36" customWidth="1"/>
    <col min="15623" max="15623" width="9.5" style="36" customWidth="1"/>
    <col min="15624" max="15625" width="17.5" style="36" customWidth="1"/>
    <col min="15626" max="15626" width="1.625" style="36" customWidth="1"/>
    <col min="15627" max="15874" width="9.5" style="36"/>
    <col min="15875" max="15876" width="12.5" style="36" customWidth="1"/>
    <col min="15877" max="15877" width="18.625" style="36" customWidth="1"/>
    <col min="15878" max="15878" width="11.25" style="36" customWidth="1"/>
    <col min="15879" max="15879" width="9.5" style="36" customWidth="1"/>
    <col min="15880" max="15881" width="17.5" style="36" customWidth="1"/>
    <col min="15882" max="15882" width="1.625" style="36" customWidth="1"/>
    <col min="15883" max="16130" width="9.5" style="36"/>
    <col min="16131" max="16132" width="12.5" style="36" customWidth="1"/>
    <col min="16133" max="16133" width="18.625" style="36" customWidth="1"/>
    <col min="16134" max="16134" width="11.25" style="36" customWidth="1"/>
    <col min="16135" max="16135" width="9.5" style="36" customWidth="1"/>
    <col min="16136" max="16137" width="17.5" style="36" customWidth="1"/>
    <col min="16138" max="16138" width="1.625" style="36" customWidth="1"/>
    <col min="16139" max="16384" width="9.5" style="36"/>
  </cols>
  <sheetData>
    <row r="1" spans="2:12" ht="9.75" customHeight="1" x14ac:dyDescent="0.2">
      <c r="B1" s="304"/>
      <c r="C1" s="304"/>
      <c r="D1" s="304"/>
      <c r="E1" s="304"/>
      <c r="F1" s="304"/>
      <c r="G1" s="304"/>
      <c r="H1" s="304"/>
      <c r="I1" s="304"/>
      <c r="J1" s="304"/>
    </row>
    <row r="2" spans="2:12" x14ac:dyDescent="0.2">
      <c r="B2" s="53" t="str">
        <f>'المركز المالي'!B1</f>
        <v>شركة معرض رمز الإمارات للسيارات</v>
      </c>
      <c r="C2" s="53"/>
      <c r="F2" s="50"/>
      <c r="G2" s="50"/>
      <c r="H2" s="53"/>
      <c r="I2" s="53"/>
      <c r="J2" s="53"/>
      <c r="K2" s="53"/>
      <c r="L2" s="53"/>
    </row>
    <row r="3" spans="2:12" x14ac:dyDescent="0.2">
      <c r="B3" s="181" t="s">
        <v>45</v>
      </c>
      <c r="C3" s="180"/>
      <c r="F3" s="180"/>
      <c r="G3" s="180"/>
      <c r="H3" s="180"/>
      <c r="I3" s="180"/>
      <c r="J3" s="180"/>
      <c r="K3" s="180"/>
    </row>
    <row r="4" spans="2:12" x14ac:dyDescent="0.2">
      <c r="B4" s="304" t="s">
        <v>968</v>
      </c>
      <c r="C4" s="304"/>
      <c r="D4" s="304"/>
      <c r="E4" s="304"/>
      <c r="F4" s="304"/>
      <c r="G4" s="304"/>
      <c r="H4" s="180"/>
      <c r="I4" s="180"/>
      <c r="J4" s="180"/>
      <c r="K4" s="180"/>
      <c r="L4" s="180"/>
    </row>
    <row r="5" spans="2:12" x14ac:dyDescent="0.2">
      <c r="B5" s="80" t="s">
        <v>25</v>
      </c>
      <c r="C5" s="37"/>
      <c r="D5" s="52"/>
      <c r="E5" s="52"/>
      <c r="F5" s="80"/>
      <c r="G5" s="80"/>
      <c r="H5" s="37"/>
      <c r="I5" s="37"/>
      <c r="J5" s="37"/>
      <c r="K5" s="180"/>
      <c r="L5" s="180"/>
    </row>
    <row r="6" spans="2:12" ht="7.5" customHeight="1" x14ac:dyDescent="0.2">
      <c r="B6" s="182"/>
      <c r="C6" s="182"/>
      <c r="D6" s="194"/>
      <c r="E6" s="194"/>
      <c r="F6" s="194"/>
      <c r="G6" s="194"/>
      <c r="H6" s="64"/>
      <c r="I6" s="64"/>
      <c r="J6" s="64"/>
    </row>
    <row r="7" spans="2:12" ht="33.75" customHeight="1" x14ac:dyDescent="0.2">
      <c r="B7" s="232" t="s">
        <v>939</v>
      </c>
      <c r="C7" s="182"/>
      <c r="D7" s="194"/>
      <c r="E7" s="194"/>
      <c r="F7" s="194"/>
      <c r="G7" s="194"/>
      <c r="H7" s="228" t="s">
        <v>967</v>
      </c>
      <c r="I7" s="229"/>
      <c r="J7" s="228" t="s">
        <v>586</v>
      </c>
    </row>
    <row r="8" spans="2:12" ht="33.75" customHeight="1" x14ac:dyDescent="0.2">
      <c r="B8" s="33" t="s">
        <v>100</v>
      </c>
      <c r="C8" s="182"/>
      <c r="D8" s="194"/>
      <c r="E8" s="194"/>
      <c r="F8" s="194"/>
      <c r="G8" s="194"/>
      <c r="H8" s="30">
        <v>111501</v>
      </c>
      <c r="I8" s="207"/>
      <c r="J8" s="30">
        <v>71533</v>
      </c>
    </row>
    <row r="9" spans="2:12" ht="33.75" customHeight="1" x14ac:dyDescent="0.2">
      <c r="B9" s="33" t="s">
        <v>42</v>
      </c>
      <c r="C9" s="182"/>
      <c r="D9" s="194"/>
      <c r="E9" s="194"/>
      <c r="F9" s="194"/>
      <c r="G9" s="194"/>
      <c r="H9" s="30">
        <v>64188</v>
      </c>
      <c r="I9" s="206"/>
      <c r="J9" s="30">
        <v>39968</v>
      </c>
    </row>
    <row r="10" spans="2:12" hidden="1" x14ac:dyDescent="0.2">
      <c r="B10" s="230" t="s">
        <v>72</v>
      </c>
      <c r="C10" s="182"/>
      <c r="D10" s="194"/>
      <c r="E10" s="194"/>
      <c r="F10" s="194"/>
      <c r="G10" s="194"/>
      <c r="H10" s="30" t="e">
        <f>-SUMIF(#REF!,'المركز المالي'!B28,#REF!)</f>
        <v>#REF!</v>
      </c>
      <c r="I10" s="207"/>
      <c r="J10" s="30">
        <v>0</v>
      </c>
    </row>
    <row r="11" spans="2:12" ht="33.75" customHeight="1" thickBot="1" x14ac:dyDescent="0.25">
      <c r="B11" s="182"/>
      <c r="C11" s="182"/>
      <c r="D11" s="194"/>
      <c r="E11" s="194"/>
      <c r="F11" s="194"/>
      <c r="G11" s="194"/>
      <c r="H11" s="32">
        <f>H8+H9</f>
        <v>175689</v>
      </c>
      <c r="I11" s="212"/>
      <c r="J11" s="32">
        <f>SUM(J8:J10)</f>
        <v>111501</v>
      </c>
    </row>
    <row r="12" spans="2:12" ht="8.25" customHeight="1" thickTop="1" x14ac:dyDescent="0.2">
      <c r="B12" s="182"/>
      <c r="C12" s="182"/>
      <c r="D12" s="194"/>
      <c r="E12" s="194"/>
      <c r="F12" s="194"/>
      <c r="G12" s="194"/>
      <c r="H12" s="64"/>
      <c r="I12" s="64"/>
      <c r="J12" s="64"/>
    </row>
    <row r="13" spans="2:12" ht="74.25" customHeight="1" x14ac:dyDescent="0.2">
      <c r="B13" s="326" t="s">
        <v>989</v>
      </c>
      <c r="C13" s="326"/>
      <c r="D13" s="326"/>
      <c r="E13" s="326"/>
      <c r="F13" s="326"/>
      <c r="G13" s="326"/>
      <c r="H13" s="326"/>
      <c r="I13" s="326"/>
      <c r="J13" s="326"/>
    </row>
    <row r="14" spans="2:12" ht="7.5" customHeight="1" x14ac:dyDescent="0.2">
      <c r="B14" s="182"/>
      <c r="C14" s="182"/>
      <c r="D14" s="194"/>
      <c r="E14" s="194"/>
      <c r="F14" s="194"/>
      <c r="G14" s="194"/>
      <c r="H14" s="64"/>
      <c r="I14" s="64"/>
      <c r="J14" s="64"/>
    </row>
    <row r="15" spans="2:12" x14ac:dyDescent="0.2">
      <c r="B15" s="61" t="s">
        <v>938</v>
      </c>
      <c r="C15" s="61"/>
    </row>
    <row r="16" spans="2:12" ht="48" customHeight="1" x14ac:dyDescent="0.2">
      <c r="B16" s="325" t="s">
        <v>995</v>
      </c>
      <c r="C16" s="325"/>
      <c r="D16" s="325"/>
      <c r="E16" s="325"/>
      <c r="F16" s="325"/>
      <c r="G16" s="325"/>
      <c r="H16" s="325"/>
      <c r="I16" s="325"/>
      <c r="J16" s="325"/>
    </row>
    <row r="17" spans="2:10" ht="34.15" customHeight="1" x14ac:dyDescent="0.2">
      <c r="B17" s="329" t="s">
        <v>997</v>
      </c>
      <c r="C17" s="329"/>
      <c r="D17" s="329"/>
      <c r="E17" s="329"/>
      <c r="F17" s="329"/>
      <c r="G17" s="329"/>
      <c r="H17" s="329"/>
      <c r="I17" s="329"/>
      <c r="J17" s="329"/>
    </row>
    <row r="18" spans="2:10" ht="19.899999999999999" customHeight="1" x14ac:dyDescent="0.2">
      <c r="B18" s="325"/>
      <c r="C18" s="325"/>
      <c r="D18" s="325"/>
      <c r="E18" s="325"/>
      <c r="F18" s="325"/>
      <c r="G18" s="325"/>
      <c r="H18" s="325"/>
      <c r="I18" s="325"/>
      <c r="J18" s="325"/>
    </row>
    <row r="19" spans="2:10" ht="26.25" customHeight="1" x14ac:dyDescent="0.2">
      <c r="B19" s="327" t="s">
        <v>126</v>
      </c>
      <c r="C19" s="67"/>
      <c r="D19" s="327" t="s">
        <v>43</v>
      </c>
      <c r="E19" s="182"/>
      <c r="F19" s="327" t="s">
        <v>129</v>
      </c>
      <c r="H19" s="324" t="s">
        <v>44</v>
      </c>
      <c r="I19" s="324"/>
      <c r="J19" s="324"/>
    </row>
    <row r="20" spans="2:10" ht="25.5" customHeight="1" x14ac:dyDescent="0.5">
      <c r="B20" s="324"/>
      <c r="C20" s="67"/>
      <c r="D20" s="324"/>
      <c r="E20" s="182"/>
      <c r="F20" s="324"/>
      <c r="H20" s="281" t="s">
        <v>967</v>
      </c>
      <c r="I20" s="66"/>
      <c r="J20" s="228" t="s">
        <v>586</v>
      </c>
    </row>
    <row r="21" spans="2:10" ht="39" customHeight="1" x14ac:dyDescent="0.2">
      <c r="B21" s="280" t="s">
        <v>127</v>
      </c>
      <c r="C21" s="224"/>
      <c r="D21" s="167">
        <v>1200</v>
      </c>
      <c r="E21" s="225"/>
      <c r="F21" s="167">
        <v>1000</v>
      </c>
      <c r="H21" s="167">
        <v>1200000</v>
      </c>
      <c r="I21" s="225"/>
      <c r="J21" s="167">
        <v>1350000</v>
      </c>
    </row>
    <row r="22" spans="2:10" ht="39" customHeight="1" x14ac:dyDescent="0.2">
      <c r="B22" s="282" t="s">
        <v>128</v>
      </c>
      <c r="C22" s="224"/>
      <c r="D22" s="167">
        <v>1200</v>
      </c>
      <c r="E22" s="225"/>
      <c r="F22" s="167">
        <v>1000</v>
      </c>
      <c r="H22" s="167">
        <v>1200000</v>
      </c>
      <c r="I22" s="225"/>
      <c r="J22" s="167">
        <v>1350000</v>
      </c>
    </row>
    <row r="23" spans="2:10" ht="39" customHeight="1" x14ac:dyDescent="0.2">
      <c r="B23" s="282" t="s">
        <v>957</v>
      </c>
      <c r="C23" s="224"/>
      <c r="D23" s="167">
        <v>600</v>
      </c>
      <c r="E23" s="225"/>
      <c r="F23" s="167">
        <v>1000</v>
      </c>
      <c r="H23" s="167">
        <v>600000</v>
      </c>
      <c r="I23" s="225"/>
      <c r="J23" s="167">
        <v>300000</v>
      </c>
    </row>
    <row r="24" spans="2:10" ht="39" customHeight="1" thickBot="1" x14ac:dyDescent="0.25">
      <c r="B24" s="182"/>
      <c r="C24" s="182"/>
      <c r="D24" s="18">
        <f>SUM(D21:D23)</f>
        <v>3000</v>
      </c>
      <c r="E24" s="225"/>
      <c r="F24" s="18"/>
      <c r="H24" s="18">
        <f>SUM(H21:H23)</f>
        <v>3000000</v>
      </c>
      <c r="I24" s="225"/>
      <c r="J24" s="18">
        <f>SUM(J21:J23)</f>
        <v>3000000</v>
      </c>
    </row>
    <row r="25" spans="2:10" ht="14.45" customHeight="1" thickTop="1" x14ac:dyDescent="0.2">
      <c r="B25" s="283"/>
      <c r="C25" s="283"/>
      <c r="D25" s="283"/>
      <c r="E25" s="283"/>
      <c r="F25" s="283"/>
      <c r="G25" s="283"/>
      <c r="H25" s="283"/>
      <c r="I25" s="283"/>
      <c r="J25" s="283"/>
    </row>
    <row r="26" spans="2:10" ht="25.5" customHeight="1" x14ac:dyDescent="0.2">
      <c r="B26" s="328"/>
      <c r="C26" s="328"/>
      <c r="D26" s="328"/>
      <c r="E26" s="328"/>
      <c r="F26" s="328"/>
      <c r="G26" s="328"/>
      <c r="H26" s="328"/>
      <c r="I26" s="328"/>
      <c r="J26" s="328"/>
    </row>
    <row r="27" spans="2:10" ht="21.75" customHeight="1" x14ac:dyDescent="0.2">
      <c r="B27" s="283"/>
      <c r="C27" s="283"/>
      <c r="D27" s="283"/>
      <c r="E27" s="283"/>
      <c r="F27" s="283"/>
      <c r="G27" s="283"/>
      <c r="H27" s="283"/>
      <c r="I27" s="283"/>
      <c r="J27" s="283"/>
    </row>
    <row r="28" spans="2:10" x14ac:dyDescent="0.2">
      <c r="B28" s="182"/>
      <c r="C28" s="182"/>
      <c r="D28" s="35"/>
      <c r="E28" s="225"/>
      <c r="F28" s="35"/>
      <c r="H28" s="100"/>
      <c r="I28" s="225"/>
      <c r="J28" s="35"/>
    </row>
    <row r="29" spans="2:10" ht="29.25" customHeight="1" x14ac:dyDescent="0.2">
      <c r="B29" s="307">
        <v>23</v>
      </c>
      <c r="C29" s="307"/>
      <c r="D29" s="307"/>
      <c r="E29" s="307"/>
      <c r="F29" s="307"/>
      <c r="G29" s="307"/>
      <c r="H29" s="307"/>
      <c r="I29" s="307"/>
      <c r="J29" s="307"/>
    </row>
    <row r="30" spans="2:10" x14ac:dyDescent="0.2">
      <c r="B30" s="308"/>
      <c r="C30" s="308"/>
      <c r="D30" s="308"/>
      <c r="E30" s="308"/>
      <c r="F30" s="308"/>
      <c r="G30" s="308"/>
      <c r="H30" s="308"/>
      <c r="I30" s="308"/>
      <c r="J30" s="308"/>
    </row>
  </sheetData>
  <customSheetViews>
    <customSheetView guid="{C4C54333-0C8B-484B-8210-F3D7E510C081}" scale="175" showGridLines="0" topLeftCell="A4">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2">
    <mergeCell ref="H19:J19"/>
    <mergeCell ref="B29:J30"/>
    <mergeCell ref="B1:J1"/>
    <mergeCell ref="B4:G4"/>
    <mergeCell ref="B18:J18"/>
    <mergeCell ref="B13:J13"/>
    <mergeCell ref="B19:B20"/>
    <mergeCell ref="D19:D20"/>
    <mergeCell ref="F19:F20"/>
    <mergeCell ref="B16:J16"/>
    <mergeCell ref="B26:J26"/>
    <mergeCell ref="B17:J17"/>
  </mergeCells>
  <printOptions horizontalCentered="1"/>
  <pageMargins left="0.43307086614173229" right="0.64" top="0.62992125984251968" bottom="0" header="0.23622047244094491" footer="0"/>
  <pageSetup paperSize="9" firstPageNumber="5" orientation="portrait" useFirstPageNumber="1" r:id="rId2"/>
  <headerFooter alignWithMargins="0"/>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N36"/>
  <sheetViews>
    <sheetView rightToLeft="1" topLeftCell="A16" zoomScale="90" zoomScaleNormal="90" zoomScaleSheetLayoutView="115" zoomScalePageLayoutView="90" workbookViewId="0">
      <selection activeCell="J38" sqref="J38"/>
    </sheetView>
  </sheetViews>
  <sheetFormatPr defaultColWidth="8.75" defaultRowHeight="20.25" x14ac:dyDescent="0.5"/>
  <cols>
    <col min="1" max="1" width="2.125" style="216" customWidth="1"/>
    <col min="2" max="2" width="52.5" style="216" customWidth="1"/>
    <col min="3" max="3" width="15.75" style="216" customWidth="1"/>
    <col min="4" max="4" width="2.125" style="216" customWidth="1"/>
    <col min="5" max="5" width="15.75" style="216" customWidth="1"/>
    <col min="6" max="6" width="2.125" style="216" customWidth="1"/>
    <col min="7" max="9" width="8.75" style="216"/>
    <col min="10" max="10" width="12" style="216" customWidth="1"/>
    <col min="11" max="11" width="12.25" style="216" customWidth="1"/>
    <col min="12" max="12" width="13.75" style="216" customWidth="1"/>
    <col min="13" max="13" width="8.75" style="216"/>
    <col min="14" max="14" width="16" style="216" customWidth="1"/>
    <col min="15" max="16384" width="8.75" style="216"/>
  </cols>
  <sheetData>
    <row r="2" spans="2:12" s="36" customFormat="1" x14ac:dyDescent="0.2">
      <c r="B2" s="53" t="str">
        <f>'13-14'!B2</f>
        <v>شركة معرض رمز الإمارات للسيارات</v>
      </c>
      <c r="C2" s="53"/>
      <c r="F2" s="53"/>
      <c r="G2" s="53"/>
    </row>
    <row r="3" spans="2:12" s="36" customFormat="1" x14ac:dyDescent="0.2">
      <c r="B3" s="181" t="s">
        <v>45</v>
      </c>
      <c r="C3" s="180"/>
      <c r="F3" s="180"/>
    </row>
    <row r="4" spans="2:12" s="36" customFormat="1" x14ac:dyDescent="0.2">
      <c r="B4" s="304" t="s">
        <v>968</v>
      </c>
      <c r="C4" s="304"/>
      <c r="D4" s="304"/>
      <c r="E4" s="304"/>
      <c r="G4" s="180"/>
    </row>
    <row r="5" spans="2:12" s="36" customFormat="1" x14ac:dyDescent="0.2">
      <c r="B5" s="80" t="s">
        <v>25</v>
      </c>
      <c r="C5" s="52"/>
      <c r="D5" s="80"/>
      <c r="E5" s="37"/>
      <c r="F5" s="180"/>
    </row>
    <row r="6" spans="2:12" s="36" customFormat="1" x14ac:dyDescent="0.2">
      <c r="B6" s="180"/>
      <c r="C6" s="180"/>
      <c r="D6" s="180"/>
      <c r="E6" s="180"/>
      <c r="F6" s="60"/>
    </row>
    <row r="7" spans="2:12" s="56" customFormat="1" ht="33" customHeight="1" x14ac:dyDescent="0.2">
      <c r="B7" s="61" t="s">
        <v>962</v>
      </c>
      <c r="C7" s="68" t="s">
        <v>967</v>
      </c>
      <c r="D7" s="182"/>
      <c r="E7" s="286" t="s">
        <v>586</v>
      </c>
    </row>
    <row r="8" spans="2:12" s="56" customFormat="1" ht="33" customHeight="1" x14ac:dyDescent="0.2">
      <c r="B8" s="205" t="s">
        <v>106</v>
      </c>
      <c r="C8" s="207">
        <v>770807639</v>
      </c>
      <c r="D8" s="207"/>
      <c r="E8" s="207">
        <v>622648557</v>
      </c>
    </row>
    <row r="9" spans="2:12" s="56" customFormat="1" ht="33" customHeight="1" x14ac:dyDescent="0.2">
      <c r="B9" s="24" t="s">
        <v>141</v>
      </c>
      <c r="C9" s="207">
        <v>-224235</v>
      </c>
      <c r="D9" s="207"/>
      <c r="E9" s="207">
        <v>-119066</v>
      </c>
    </row>
    <row r="10" spans="2:12" s="36" customFormat="1" ht="33" customHeight="1" thickBot="1" x14ac:dyDescent="0.25">
      <c r="B10" s="209"/>
      <c r="C10" s="215">
        <f>SUM(C8:C9)</f>
        <v>770583404</v>
      </c>
      <c r="D10" s="212"/>
      <c r="E10" s="215">
        <f>SUM(E8:E9)</f>
        <v>622529491</v>
      </c>
      <c r="F10" s="214"/>
    </row>
    <row r="11" spans="2:12" s="36" customFormat="1" ht="21" thickTop="1" x14ac:dyDescent="0.2">
      <c r="B11" s="209"/>
      <c r="C11" s="213"/>
      <c r="E11" s="64"/>
    </row>
    <row r="12" spans="2:12" s="36" customFormat="1" ht="27.75" customHeight="1" x14ac:dyDescent="0.2">
      <c r="B12" s="61" t="s">
        <v>963</v>
      </c>
      <c r="C12" s="68" t="s">
        <v>967</v>
      </c>
      <c r="D12" s="69"/>
      <c r="E12" s="286" t="s">
        <v>586</v>
      </c>
      <c r="F12" s="214"/>
    </row>
    <row r="13" spans="2:12" s="24" customFormat="1" ht="27.75" customHeight="1" x14ac:dyDescent="0.2">
      <c r="B13" s="24" t="s">
        <v>142</v>
      </c>
      <c r="C13" s="207">
        <v>52025548</v>
      </c>
      <c r="D13" s="207"/>
      <c r="E13" s="207">
        <v>33490146</v>
      </c>
    </row>
    <row r="14" spans="2:12" s="24" customFormat="1" ht="27.75" customHeight="1" x14ac:dyDescent="0.2">
      <c r="B14" s="24" t="s">
        <v>143</v>
      </c>
      <c r="C14" s="207">
        <v>756253859</v>
      </c>
      <c r="D14" s="207"/>
      <c r="E14" s="207">
        <v>628067418</v>
      </c>
      <c r="K14" s="207"/>
      <c r="L14" s="248"/>
    </row>
    <row r="15" spans="2:12" s="24" customFormat="1" ht="27.75" customHeight="1" x14ac:dyDescent="0.2">
      <c r="B15" s="24" t="s">
        <v>144</v>
      </c>
      <c r="C15" s="207">
        <v>-3637659</v>
      </c>
      <c r="E15" s="207">
        <v>-3427488</v>
      </c>
      <c r="L15" s="207"/>
    </row>
    <row r="16" spans="2:12" s="24" customFormat="1" ht="27.75" customHeight="1" x14ac:dyDescent="0.2">
      <c r="B16" s="24" t="s">
        <v>145</v>
      </c>
      <c r="C16" s="207">
        <v>-61181039</v>
      </c>
      <c r="E16" s="207">
        <v>-52025548</v>
      </c>
    </row>
    <row r="17" spans="2:14" s="36" customFormat="1" ht="27.75" customHeight="1" thickBot="1" x14ac:dyDescent="0.25">
      <c r="B17" s="61"/>
      <c r="C17" s="215">
        <f>SUM(C13:C16)</f>
        <v>743460709</v>
      </c>
      <c r="D17" s="212"/>
      <c r="E17" s="215">
        <f>SUM(E13:E16)</f>
        <v>606104528</v>
      </c>
      <c r="F17" s="214"/>
    </row>
    <row r="18" spans="2:14" s="36" customFormat="1" ht="21" thickTop="1" x14ac:dyDescent="0.2">
      <c r="B18" s="61"/>
      <c r="C18" s="213"/>
      <c r="D18" s="212"/>
      <c r="E18" s="213"/>
      <c r="F18" s="214"/>
    </row>
    <row r="19" spans="2:14" s="36" customFormat="1" x14ac:dyDescent="0.2">
      <c r="B19" s="61" t="s">
        <v>964</v>
      </c>
      <c r="C19" s="68" t="s">
        <v>967</v>
      </c>
      <c r="D19" s="212"/>
      <c r="E19" s="286" t="s">
        <v>586</v>
      </c>
      <c r="F19" s="214"/>
    </row>
    <row r="20" spans="2:14" s="36" customFormat="1" ht="27.75" customHeight="1" x14ac:dyDescent="0.2">
      <c r="B20" s="205" t="s">
        <v>582</v>
      </c>
      <c r="C20" s="207">
        <v>4800674</v>
      </c>
      <c r="D20" s="212"/>
      <c r="E20" s="207">
        <v>3377771</v>
      </c>
      <c r="F20" s="214"/>
      <c r="G20" s="295">
        <v>1313521</v>
      </c>
      <c r="H20" s="295">
        <v>17784</v>
      </c>
      <c r="I20" s="295">
        <v>35403</v>
      </c>
      <c r="J20" s="295">
        <v>1049754</v>
      </c>
      <c r="K20" s="36">
        <v>2384212</v>
      </c>
      <c r="N20" s="292">
        <f>SUM(G20:M20)</f>
        <v>4800674</v>
      </c>
    </row>
    <row r="21" spans="2:14" s="36" customFormat="1" ht="27.75" customHeight="1" x14ac:dyDescent="0.2">
      <c r="B21" s="205" t="s">
        <v>716</v>
      </c>
      <c r="C21" s="207">
        <v>39914</v>
      </c>
      <c r="D21" s="212"/>
      <c r="E21" s="207">
        <v>108557</v>
      </c>
      <c r="F21" s="214"/>
      <c r="G21" s="295">
        <v>39914</v>
      </c>
      <c r="N21" s="292">
        <f t="shared" ref="N21:N29" si="0">SUM(G21:M21)</f>
        <v>39914</v>
      </c>
    </row>
    <row r="22" spans="2:14" s="36" customFormat="1" ht="27.75" customHeight="1" x14ac:dyDescent="0.2">
      <c r="B22" s="205" t="s">
        <v>130</v>
      </c>
      <c r="C22" s="207">
        <v>1194288</v>
      </c>
      <c r="D22" s="212"/>
      <c r="E22" s="207">
        <v>1129786</v>
      </c>
      <c r="F22" s="214"/>
      <c r="G22" s="295">
        <v>1194288</v>
      </c>
      <c r="N22" s="292">
        <f t="shared" si="0"/>
        <v>1194288</v>
      </c>
    </row>
    <row r="23" spans="2:14" s="36" customFormat="1" ht="27.75" customHeight="1" x14ac:dyDescent="0.2">
      <c r="B23" s="205" t="s">
        <v>565</v>
      </c>
      <c r="C23" s="207">
        <v>264198</v>
      </c>
      <c r="D23" s="212"/>
      <c r="E23" s="207">
        <v>186900</v>
      </c>
      <c r="F23" s="214"/>
      <c r="G23" s="295">
        <v>240676</v>
      </c>
      <c r="H23" s="295">
        <v>23522</v>
      </c>
      <c r="N23" s="292">
        <f t="shared" si="0"/>
        <v>264198</v>
      </c>
    </row>
    <row r="24" spans="2:14" s="36" customFormat="1" ht="27.75" customHeight="1" x14ac:dyDescent="0.2">
      <c r="B24" s="205" t="s">
        <v>139</v>
      </c>
      <c r="C24" s="207">
        <v>11895</v>
      </c>
      <c r="D24" s="212"/>
      <c r="E24" s="207">
        <v>29526</v>
      </c>
      <c r="F24" s="214"/>
      <c r="G24" s="295">
        <v>11895</v>
      </c>
      <c r="N24" s="292">
        <f t="shared" si="0"/>
        <v>11895</v>
      </c>
    </row>
    <row r="25" spans="2:14" s="36" customFormat="1" ht="27.75" customHeight="1" x14ac:dyDescent="0.2">
      <c r="B25" s="205" t="s">
        <v>65</v>
      </c>
      <c r="C25" s="207">
        <v>263984</v>
      </c>
      <c r="D25" s="212"/>
      <c r="E25" s="207">
        <v>163230</v>
      </c>
      <c r="F25" s="214"/>
      <c r="G25" s="295">
        <v>262859</v>
      </c>
      <c r="H25" s="295">
        <v>1125</v>
      </c>
      <c r="L25" s="207"/>
      <c r="N25" s="292">
        <f t="shared" si="0"/>
        <v>263984</v>
      </c>
    </row>
    <row r="26" spans="2:14" s="36" customFormat="1" ht="27.75" customHeight="1" x14ac:dyDescent="0.2">
      <c r="B26" s="205" t="s">
        <v>718</v>
      </c>
      <c r="C26" s="207">
        <v>89544</v>
      </c>
      <c r="D26" s="212"/>
      <c r="E26" s="207">
        <v>45527</v>
      </c>
      <c r="F26" s="214"/>
      <c r="G26" s="295">
        <v>858</v>
      </c>
      <c r="H26" s="295">
        <v>67670</v>
      </c>
      <c r="I26" s="295">
        <v>2899</v>
      </c>
      <c r="J26" s="295">
        <v>18117</v>
      </c>
      <c r="L26" s="207"/>
      <c r="N26" s="292">
        <f t="shared" si="0"/>
        <v>89544</v>
      </c>
    </row>
    <row r="27" spans="2:14" s="36" customFormat="1" ht="27.75" customHeight="1" x14ac:dyDescent="0.2">
      <c r="B27" s="205" t="s">
        <v>585</v>
      </c>
      <c r="C27" s="207">
        <v>402914</v>
      </c>
      <c r="D27" s="212"/>
      <c r="E27" s="207">
        <v>154621</v>
      </c>
      <c r="F27" s="214"/>
      <c r="K27" s="44"/>
      <c r="N27" s="292">
        <f t="shared" si="0"/>
        <v>0</v>
      </c>
    </row>
    <row r="28" spans="2:14" s="36" customFormat="1" ht="27.75" customHeight="1" x14ac:dyDescent="0.2">
      <c r="B28" s="205" t="s">
        <v>110</v>
      </c>
      <c r="C28" s="207">
        <v>7536</v>
      </c>
      <c r="D28" s="212"/>
      <c r="E28" s="207">
        <v>7536</v>
      </c>
      <c r="F28" s="214"/>
      <c r="K28" s="44"/>
      <c r="L28" s="207"/>
      <c r="N28" s="292">
        <f t="shared" si="0"/>
        <v>0</v>
      </c>
    </row>
    <row r="29" spans="2:14" s="36" customFormat="1" ht="27.75" customHeight="1" x14ac:dyDescent="0.2">
      <c r="B29" s="205" t="s">
        <v>140</v>
      </c>
      <c r="C29" s="207">
        <v>73730</v>
      </c>
      <c r="D29" s="212"/>
      <c r="E29" s="207">
        <v>91450</v>
      </c>
      <c r="F29" s="214"/>
      <c r="G29" s="295">
        <v>28133</v>
      </c>
      <c r="H29" s="295">
        <v>3000</v>
      </c>
      <c r="I29" s="295">
        <v>3050</v>
      </c>
      <c r="J29" s="36">
        <v>0</v>
      </c>
      <c r="K29" s="295">
        <v>4500</v>
      </c>
      <c r="L29" s="295">
        <v>34490</v>
      </c>
      <c r="M29" s="36">
        <v>557</v>
      </c>
      <c r="N29" s="292">
        <f t="shared" si="0"/>
        <v>73730</v>
      </c>
    </row>
    <row r="30" spans="2:14" s="36" customFormat="1" ht="27.75" customHeight="1" thickBot="1" x14ac:dyDescent="0.25">
      <c r="B30" s="185"/>
      <c r="C30" s="215">
        <f>SUM(C20:C29)</f>
        <v>7148677</v>
      </c>
      <c r="D30" s="212"/>
      <c r="E30" s="215">
        <f>SUM(E20:E29)</f>
        <v>5294904</v>
      </c>
      <c r="F30" s="214"/>
    </row>
    <row r="31" spans="2:14" s="36" customFormat="1" ht="21" thickTop="1" x14ac:dyDescent="0.2">
      <c r="B31" s="61"/>
      <c r="C31" s="213"/>
      <c r="D31" s="212"/>
      <c r="E31" s="213"/>
      <c r="F31" s="214"/>
    </row>
    <row r="32" spans="2:14" s="36" customFormat="1" x14ac:dyDescent="0.2">
      <c r="B32" s="61"/>
      <c r="C32" s="213"/>
      <c r="D32" s="212"/>
      <c r="E32" s="213"/>
      <c r="F32" s="214"/>
    </row>
    <row r="33" spans="2:6" s="36" customFormat="1" x14ac:dyDescent="0.2">
      <c r="B33" s="61"/>
      <c r="C33" s="213"/>
      <c r="D33" s="212"/>
      <c r="E33" s="213"/>
      <c r="F33" s="214"/>
    </row>
    <row r="34" spans="2:6" s="36" customFormat="1" x14ac:dyDescent="0.2">
      <c r="B34" s="62"/>
      <c r="C34" s="62"/>
      <c r="D34" s="62"/>
      <c r="E34" s="52"/>
    </row>
    <row r="35" spans="2:6" x14ac:dyDescent="0.5">
      <c r="B35" s="307">
        <v>24</v>
      </c>
      <c r="C35" s="307"/>
      <c r="D35" s="307"/>
      <c r="E35" s="307"/>
    </row>
    <row r="36" spans="2:6" x14ac:dyDescent="0.5">
      <c r="B36" s="308"/>
      <c r="C36" s="308"/>
      <c r="D36" s="308"/>
      <c r="E36" s="308"/>
    </row>
  </sheetData>
  <mergeCells count="2">
    <mergeCell ref="B4:E4"/>
    <mergeCell ref="B35:E36"/>
  </mergeCells>
  <printOptions horizontalCentered="1"/>
  <pageMargins left="0.43307086614173229" right="0.59055118110236227" top="0.62992125984251968" bottom="0" header="0.23622047244094491" footer="0"/>
  <pageSetup paperSize="9" scale="85" firstPageNumber="5"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ورقة8"/>
  <dimension ref="B1:N33"/>
  <sheetViews>
    <sheetView rightToLeft="1" tabSelected="1" topLeftCell="A16" zoomScale="90" zoomScaleNormal="90" zoomScaleSheetLayoutView="100" zoomScalePageLayoutView="90" workbookViewId="0">
      <selection activeCell="M33" sqref="M33"/>
    </sheetView>
  </sheetViews>
  <sheetFormatPr defaultColWidth="9.5" defaultRowHeight="20.25" x14ac:dyDescent="0.2"/>
  <cols>
    <col min="1" max="1" width="2.75" style="36" customWidth="1"/>
    <col min="2" max="2" width="40.625" style="36" customWidth="1"/>
    <col min="3" max="3" width="14.375" style="36" customWidth="1"/>
    <col min="4" max="4" width="2.75" style="36" customWidth="1"/>
    <col min="5" max="5" width="14.375" style="36" customWidth="1"/>
    <col min="6" max="6" width="2.75" style="36" customWidth="1"/>
    <col min="7" max="7" width="14.875" style="36" customWidth="1"/>
    <col min="8" max="13" width="9.5" style="36"/>
    <col min="14" max="14" width="12.75" style="36" customWidth="1"/>
    <col min="15" max="248" width="9.5" style="36"/>
    <col min="249" max="250" width="12.5" style="36" customWidth="1"/>
    <col min="251" max="251" width="18.625" style="36" customWidth="1"/>
    <col min="252" max="252" width="11.25" style="36" customWidth="1"/>
    <col min="253" max="253" width="9.5" style="36" customWidth="1"/>
    <col min="254" max="255" width="17.5" style="36" customWidth="1"/>
    <col min="256" max="256" width="1.625" style="36" customWidth="1"/>
    <col min="257" max="504" width="9.5" style="36"/>
    <col min="505" max="506" width="12.5" style="36" customWidth="1"/>
    <col min="507" max="507" width="18.625" style="36" customWidth="1"/>
    <col min="508" max="508" width="11.25" style="36" customWidth="1"/>
    <col min="509" max="509" width="9.5" style="36" customWidth="1"/>
    <col min="510" max="511" width="17.5" style="36" customWidth="1"/>
    <col min="512" max="512" width="1.625" style="36" customWidth="1"/>
    <col min="513" max="760" width="9.5" style="36"/>
    <col min="761" max="762" width="12.5" style="36" customWidth="1"/>
    <col min="763" max="763" width="18.625" style="36" customWidth="1"/>
    <col min="764" max="764" width="11.25" style="36" customWidth="1"/>
    <col min="765" max="765" width="9.5" style="36" customWidth="1"/>
    <col min="766" max="767" width="17.5" style="36" customWidth="1"/>
    <col min="768" max="768" width="1.625" style="36" customWidth="1"/>
    <col min="769" max="1016" width="9.5" style="36"/>
    <col min="1017" max="1018" width="12.5" style="36" customWidth="1"/>
    <col min="1019" max="1019" width="18.625" style="36" customWidth="1"/>
    <col min="1020" max="1020" width="11.25" style="36" customWidth="1"/>
    <col min="1021" max="1021" width="9.5" style="36" customWidth="1"/>
    <col min="1022" max="1023" width="17.5" style="36" customWidth="1"/>
    <col min="1024" max="1024" width="1.625" style="36" customWidth="1"/>
    <col min="1025" max="1272" width="9.5" style="36"/>
    <col min="1273" max="1274" width="12.5" style="36" customWidth="1"/>
    <col min="1275" max="1275" width="18.625" style="36" customWidth="1"/>
    <col min="1276" max="1276" width="11.25" style="36" customWidth="1"/>
    <col min="1277" max="1277" width="9.5" style="36" customWidth="1"/>
    <col min="1278" max="1279" width="17.5" style="36" customWidth="1"/>
    <col min="1280" max="1280" width="1.625" style="36" customWidth="1"/>
    <col min="1281" max="1528" width="9.5" style="36"/>
    <col min="1529" max="1530" width="12.5" style="36" customWidth="1"/>
    <col min="1531" max="1531" width="18.625" style="36" customWidth="1"/>
    <col min="1532" max="1532" width="11.25" style="36" customWidth="1"/>
    <col min="1533" max="1533" width="9.5" style="36" customWidth="1"/>
    <col min="1534" max="1535" width="17.5" style="36" customWidth="1"/>
    <col min="1536" max="1536" width="1.625" style="36" customWidth="1"/>
    <col min="1537" max="1784" width="9.5" style="36"/>
    <col min="1785" max="1786" width="12.5" style="36" customWidth="1"/>
    <col min="1787" max="1787" width="18.625" style="36" customWidth="1"/>
    <col min="1788" max="1788" width="11.25" style="36" customWidth="1"/>
    <col min="1789" max="1789" width="9.5" style="36" customWidth="1"/>
    <col min="1790" max="1791" width="17.5" style="36" customWidth="1"/>
    <col min="1792" max="1792" width="1.625" style="36" customWidth="1"/>
    <col min="1793" max="2040" width="9.5" style="36"/>
    <col min="2041" max="2042" width="12.5" style="36" customWidth="1"/>
    <col min="2043" max="2043" width="18.625" style="36" customWidth="1"/>
    <col min="2044" max="2044" width="11.25" style="36" customWidth="1"/>
    <col min="2045" max="2045" width="9.5" style="36" customWidth="1"/>
    <col min="2046" max="2047" width="17.5" style="36" customWidth="1"/>
    <col min="2048" max="2048" width="1.625" style="36" customWidth="1"/>
    <col min="2049" max="2296" width="9.5" style="36"/>
    <col min="2297" max="2298" width="12.5" style="36" customWidth="1"/>
    <col min="2299" max="2299" width="18.625" style="36" customWidth="1"/>
    <col min="2300" max="2300" width="11.25" style="36" customWidth="1"/>
    <col min="2301" max="2301" width="9.5" style="36" customWidth="1"/>
    <col min="2302" max="2303" width="17.5" style="36" customWidth="1"/>
    <col min="2304" max="2304" width="1.625" style="36" customWidth="1"/>
    <col min="2305" max="2552" width="9.5" style="36"/>
    <col min="2553" max="2554" width="12.5" style="36" customWidth="1"/>
    <col min="2555" max="2555" width="18.625" style="36" customWidth="1"/>
    <col min="2556" max="2556" width="11.25" style="36" customWidth="1"/>
    <col min="2557" max="2557" width="9.5" style="36" customWidth="1"/>
    <col min="2558" max="2559" width="17.5" style="36" customWidth="1"/>
    <col min="2560" max="2560" width="1.625" style="36" customWidth="1"/>
    <col min="2561" max="2808" width="9.5" style="36"/>
    <col min="2809" max="2810" width="12.5" style="36" customWidth="1"/>
    <col min="2811" max="2811" width="18.625" style="36" customWidth="1"/>
    <col min="2812" max="2812" width="11.25" style="36" customWidth="1"/>
    <col min="2813" max="2813" width="9.5" style="36" customWidth="1"/>
    <col min="2814" max="2815" width="17.5" style="36" customWidth="1"/>
    <col min="2816" max="2816" width="1.625" style="36" customWidth="1"/>
    <col min="2817" max="3064" width="9.5" style="36"/>
    <col min="3065" max="3066" width="12.5" style="36" customWidth="1"/>
    <col min="3067" max="3067" width="18.625" style="36" customWidth="1"/>
    <col min="3068" max="3068" width="11.25" style="36" customWidth="1"/>
    <col min="3069" max="3069" width="9.5" style="36" customWidth="1"/>
    <col min="3070" max="3071" width="17.5" style="36" customWidth="1"/>
    <col min="3072" max="3072" width="1.625" style="36" customWidth="1"/>
    <col min="3073" max="3320" width="9.5" style="36"/>
    <col min="3321" max="3322" width="12.5" style="36" customWidth="1"/>
    <col min="3323" max="3323" width="18.625" style="36" customWidth="1"/>
    <col min="3324" max="3324" width="11.25" style="36" customWidth="1"/>
    <col min="3325" max="3325" width="9.5" style="36" customWidth="1"/>
    <col min="3326" max="3327" width="17.5" style="36" customWidth="1"/>
    <col min="3328" max="3328" width="1.625" style="36" customWidth="1"/>
    <col min="3329" max="3576" width="9.5" style="36"/>
    <col min="3577" max="3578" width="12.5" style="36" customWidth="1"/>
    <col min="3579" max="3579" width="18.625" style="36" customWidth="1"/>
    <col min="3580" max="3580" width="11.25" style="36" customWidth="1"/>
    <col min="3581" max="3581" width="9.5" style="36" customWidth="1"/>
    <col min="3582" max="3583" width="17.5" style="36" customWidth="1"/>
    <col min="3584" max="3584" width="1.625" style="36" customWidth="1"/>
    <col min="3585" max="3832" width="9.5" style="36"/>
    <col min="3833" max="3834" width="12.5" style="36" customWidth="1"/>
    <col min="3835" max="3835" width="18.625" style="36" customWidth="1"/>
    <col min="3836" max="3836" width="11.25" style="36" customWidth="1"/>
    <col min="3837" max="3837" width="9.5" style="36" customWidth="1"/>
    <col min="3838" max="3839" width="17.5" style="36" customWidth="1"/>
    <col min="3840" max="3840" width="1.625" style="36" customWidth="1"/>
    <col min="3841" max="4088" width="9.5" style="36"/>
    <col min="4089" max="4090" width="12.5" style="36" customWidth="1"/>
    <col min="4091" max="4091" width="18.625" style="36" customWidth="1"/>
    <col min="4092" max="4092" width="11.25" style="36" customWidth="1"/>
    <col min="4093" max="4093" width="9.5" style="36" customWidth="1"/>
    <col min="4094" max="4095" width="17.5" style="36" customWidth="1"/>
    <col min="4096" max="4096" width="1.625" style="36" customWidth="1"/>
    <col min="4097" max="4344" width="9.5" style="36"/>
    <col min="4345" max="4346" width="12.5" style="36" customWidth="1"/>
    <col min="4347" max="4347" width="18.625" style="36" customWidth="1"/>
    <col min="4348" max="4348" width="11.25" style="36" customWidth="1"/>
    <col min="4349" max="4349" width="9.5" style="36" customWidth="1"/>
    <col min="4350" max="4351" width="17.5" style="36" customWidth="1"/>
    <col min="4352" max="4352" width="1.625" style="36" customWidth="1"/>
    <col min="4353" max="4600" width="9.5" style="36"/>
    <col min="4601" max="4602" width="12.5" style="36" customWidth="1"/>
    <col min="4603" max="4603" width="18.625" style="36" customWidth="1"/>
    <col min="4604" max="4604" width="11.25" style="36" customWidth="1"/>
    <col min="4605" max="4605" width="9.5" style="36" customWidth="1"/>
    <col min="4606" max="4607" width="17.5" style="36" customWidth="1"/>
    <col min="4608" max="4608" width="1.625" style="36" customWidth="1"/>
    <col min="4609" max="4856" width="9.5" style="36"/>
    <col min="4857" max="4858" width="12.5" style="36" customWidth="1"/>
    <col min="4859" max="4859" width="18.625" style="36" customWidth="1"/>
    <col min="4860" max="4860" width="11.25" style="36" customWidth="1"/>
    <col min="4861" max="4861" width="9.5" style="36" customWidth="1"/>
    <col min="4862" max="4863" width="17.5" style="36" customWidth="1"/>
    <col min="4864" max="4864" width="1.625" style="36" customWidth="1"/>
    <col min="4865" max="5112" width="9.5" style="36"/>
    <col min="5113" max="5114" width="12.5" style="36" customWidth="1"/>
    <col min="5115" max="5115" width="18.625" style="36" customWidth="1"/>
    <col min="5116" max="5116" width="11.25" style="36" customWidth="1"/>
    <col min="5117" max="5117" width="9.5" style="36" customWidth="1"/>
    <col min="5118" max="5119" width="17.5" style="36" customWidth="1"/>
    <col min="5120" max="5120" width="1.625" style="36" customWidth="1"/>
    <col min="5121" max="5368" width="9.5" style="36"/>
    <col min="5369" max="5370" width="12.5" style="36" customWidth="1"/>
    <col min="5371" max="5371" width="18.625" style="36" customWidth="1"/>
    <col min="5372" max="5372" width="11.25" style="36" customWidth="1"/>
    <col min="5373" max="5373" width="9.5" style="36" customWidth="1"/>
    <col min="5374" max="5375" width="17.5" style="36" customWidth="1"/>
    <col min="5376" max="5376" width="1.625" style="36" customWidth="1"/>
    <col min="5377" max="5624" width="9.5" style="36"/>
    <col min="5625" max="5626" width="12.5" style="36" customWidth="1"/>
    <col min="5627" max="5627" width="18.625" style="36" customWidth="1"/>
    <col min="5628" max="5628" width="11.25" style="36" customWidth="1"/>
    <col min="5629" max="5629" width="9.5" style="36" customWidth="1"/>
    <col min="5630" max="5631" width="17.5" style="36" customWidth="1"/>
    <col min="5632" max="5632" width="1.625" style="36" customWidth="1"/>
    <col min="5633" max="5880" width="9.5" style="36"/>
    <col min="5881" max="5882" width="12.5" style="36" customWidth="1"/>
    <col min="5883" max="5883" width="18.625" style="36" customWidth="1"/>
    <col min="5884" max="5884" width="11.25" style="36" customWidth="1"/>
    <col min="5885" max="5885" width="9.5" style="36" customWidth="1"/>
    <col min="5886" max="5887" width="17.5" style="36" customWidth="1"/>
    <col min="5888" max="5888" width="1.625" style="36" customWidth="1"/>
    <col min="5889" max="6136" width="9.5" style="36"/>
    <col min="6137" max="6138" width="12.5" style="36" customWidth="1"/>
    <col min="6139" max="6139" width="18.625" style="36" customWidth="1"/>
    <col min="6140" max="6140" width="11.25" style="36" customWidth="1"/>
    <col min="6141" max="6141" width="9.5" style="36" customWidth="1"/>
    <col min="6142" max="6143" width="17.5" style="36" customWidth="1"/>
    <col min="6144" max="6144" width="1.625" style="36" customWidth="1"/>
    <col min="6145" max="6392" width="9.5" style="36"/>
    <col min="6393" max="6394" width="12.5" style="36" customWidth="1"/>
    <col min="6395" max="6395" width="18.625" style="36" customWidth="1"/>
    <col min="6396" max="6396" width="11.25" style="36" customWidth="1"/>
    <col min="6397" max="6397" width="9.5" style="36" customWidth="1"/>
    <col min="6398" max="6399" width="17.5" style="36" customWidth="1"/>
    <col min="6400" max="6400" width="1.625" style="36" customWidth="1"/>
    <col min="6401" max="6648" width="9.5" style="36"/>
    <col min="6649" max="6650" width="12.5" style="36" customWidth="1"/>
    <col min="6651" max="6651" width="18.625" style="36" customWidth="1"/>
    <col min="6652" max="6652" width="11.25" style="36" customWidth="1"/>
    <col min="6653" max="6653" width="9.5" style="36" customWidth="1"/>
    <col min="6654" max="6655" width="17.5" style="36" customWidth="1"/>
    <col min="6656" max="6656" width="1.625" style="36" customWidth="1"/>
    <col min="6657" max="6904" width="9.5" style="36"/>
    <col min="6905" max="6906" width="12.5" style="36" customWidth="1"/>
    <col min="6907" max="6907" width="18.625" style="36" customWidth="1"/>
    <col min="6908" max="6908" width="11.25" style="36" customWidth="1"/>
    <col min="6909" max="6909" width="9.5" style="36" customWidth="1"/>
    <col min="6910" max="6911" width="17.5" style="36" customWidth="1"/>
    <col min="6912" max="6912" width="1.625" style="36" customWidth="1"/>
    <col min="6913" max="7160" width="9.5" style="36"/>
    <col min="7161" max="7162" width="12.5" style="36" customWidth="1"/>
    <col min="7163" max="7163" width="18.625" style="36" customWidth="1"/>
    <col min="7164" max="7164" width="11.25" style="36" customWidth="1"/>
    <col min="7165" max="7165" width="9.5" style="36" customWidth="1"/>
    <col min="7166" max="7167" width="17.5" style="36" customWidth="1"/>
    <col min="7168" max="7168" width="1.625" style="36" customWidth="1"/>
    <col min="7169" max="7416" width="9.5" style="36"/>
    <col min="7417" max="7418" width="12.5" style="36" customWidth="1"/>
    <col min="7419" max="7419" width="18.625" style="36" customWidth="1"/>
    <col min="7420" max="7420" width="11.25" style="36" customWidth="1"/>
    <col min="7421" max="7421" width="9.5" style="36" customWidth="1"/>
    <col min="7422" max="7423" width="17.5" style="36" customWidth="1"/>
    <col min="7424" max="7424" width="1.625" style="36" customWidth="1"/>
    <col min="7425" max="7672" width="9.5" style="36"/>
    <col min="7673" max="7674" width="12.5" style="36" customWidth="1"/>
    <col min="7675" max="7675" width="18.625" style="36" customWidth="1"/>
    <col min="7676" max="7676" width="11.25" style="36" customWidth="1"/>
    <col min="7677" max="7677" width="9.5" style="36" customWidth="1"/>
    <col min="7678" max="7679" width="17.5" style="36" customWidth="1"/>
    <col min="7680" max="7680" width="1.625" style="36" customWidth="1"/>
    <col min="7681" max="7928" width="9.5" style="36"/>
    <col min="7929" max="7930" width="12.5" style="36" customWidth="1"/>
    <col min="7931" max="7931" width="18.625" style="36" customWidth="1"/>
    <col min="7932" max="7932" width="11.25" style="36" customWidth="1"/>
    <col min="7933" max="7933" width="9.5" style="36" customWidth="1"/>
    <col min="7934" max="7935" width="17.5" style="36" customWidth="1"/>
    <col min="7936" max="7936" width="1.625" style="36" customWidth="1"/>
    <col min="7937" max="8184" width="9.5" style="36"/>
    <col min="8185" max="8186" width="12.5" style="36" customWidth="1"/>
    <col min="8187" max="8187" width="18.625" style="36" customWidth="1"/>
    <col min="8188" max="8188" width="11.25" style="36" customWidth="1"/>
    <col min="8189" max="8189" width="9.5" style="36" customWidth="1"/>
    <col min="8190" max="8191" width="17.5" style="36" customWidth="1"/>
    <col min="8192" max="8192" width="1.625" style="36" customWidth="1"/>
    <col min="8193" max="8440" width="9.5" style="36"/>
    <col min="8441" max="8442" width="12.5" style="36" customWidth="1"/>
    <col min="8443" max="8443" width="18.625" style="36" customWidth="1"/>
    <col min="8444" max="8444" width="11.25" style="36" customWidth="1"/>
    <col min="8445" max="8445" width="9.5" style="36" customWidth="1"/>
    <col min="8446" max="8447" width="17.5" style="36" customWidth="1"/>
    <col min="8448" max="8448" width="1.625" style="36" customWidth="1"/>
    <col min="8449" max="8696" width="9.5" style="36"/>
    <col min="8697" max="8698" width="12.5" style="36" customWidth="1"/>
    <col min="8699" max="8699" width="18.625" style="36" customWidth="1"/>
    <col min="8700" max="8700" width="11.25" style="36" customWidth="1"/>
    <col min="8701" max="8701" width="9.5" style="36" customWidth="1"/>
    <col min="8702" max="8703" width="17.5" style="36" customWidth="1"/>
    <col min="8704" max="8704" width="1.625" style="36" customWidth="1"/>
    <col min="8705" max="8952" width="9.5" style="36"/>
    <col min="8953" max="8954" width="12.5" style="36" customWidth="1"/>
    <col min="8955" max="8955" width="18.625" style="36" customWidth="1"/>
    <col min="8956" max="8956" width="11.25" style="36" customWidth="1"/>
    <col min="8957" max="8957" width="9.5" style="36" customWidth="1"/>
    <col min="8958" max="8959" width="17.5" style="36" customWidth="1"/>
    <col min="8960" max="8960" width="1.625" style="36" customWidth="1"/>
    <col min="8961" max="9208" width="9.5" style="36"/>
    <col min="9209" max="9210" width="12.5" style="36" customWidth="1"/>
    <col min="9211" max="9211" width="18.625" style="36" customWidth="1"/>
    <col min="9212" max="9212" width="11.25" style="36" customWidth="1"/>
    <col min="9213" max="9213" width="9.5" style="36" customWidth="1"/>
    <col min="9214" max="9215" width="17.5" style="36" customWidth="1"/>
    <col min="9216" max="9216" width="1.625" style="36" customWidth="1"/>
    <col min="9217" max="9464" width="9.5" style="36"/>
    <col min="9465" max="9466" width="12.5" style="36" customWidth="1"/>
    <col min="9467" max="9467" width="18.625" style="36" customWidth="1"/>
    <col min="9468" max="9468" width="11.25" style="36" customWidth="1"/>
    <col min="9469" max="9469" width="9.5" style="36" customWidth="1"/>
    <col min="9470" max="9471" width="17.5" style="36" customWidth="1"/>
    <col min="9472" max="9472" width="1.625" style="36" customWidth="1"/>
    <col min="9473" max="9720" width="9.5" style="36"/>
    <col min="9721" max="9722" width="12.5" style="36" customWidth="1"/>
    <col min="9723" max="9723" width="18.625" style="36" customWidth="1"/>
    <col min="9724" max="9724" width="11.25" style="36" customWidth="1"/>
    <col min="9725" max="9725" width="9.5" style="36" customWidth="1"/>
    <col min="9726" max="9727" width="17.5" style="36" customWidth="1"/>
    <col min="9728" max="9728" width="1.625" style="36" customWidth="1"/>
    <col min="9729" max="9976" width="9.5" style="36"/>
    <col min="9977" max="9978" width="12.5" style="36" customWidth="1"/>
    <col min="9979" max="9979" width="18.625" style="36" customWidth="1"/>
    <col min="9980" max="9980" width="11.25" style="36" customWidth="1"/>
    <col min="9981" max="9981" width="9.5" style="36" customWidth="1"/>
    <col min="9982" max="9983" width="17.5" style="36" customWidth="1"/>
    <col min="9984" max="9984" width="1.625" style="36" customWidth="1"/>
    <col min="9985" max="10232" width="9.5" style="36"/>
    <col min="10233" max="10234" width="12.5" style="36" customWidth="1"/>
    <col min="10235" max="10235" width="18.625" style="36" customWidth="1"/>
    <col min="10236" max="10236" width="11.25" style="36" customWidth="1"/>
    <col min="10237" max="10237" width="9.5" style="36" customWidth="1"/>
    <col min="10238" max="10239" width="17.5" style="36" customWidth="1"/>
    <col min="10240" max="10240" width="1.625" style="36" customWidth="1"/>
    <col min="10241" max="10488" width="9.5" style="36"/>
    <col min="10489" max="10490" width="12.5" style="36" customWidth="1"/>
    <col min="10491" max="10491" width="18.625" style="36" customWidth="1"/>
    <col min="10492" max="10492" width="11.25" style="36" customWidth="1"/>
    <col min="10493" max="10493" width="9.5" style="36" customWidth="1"/>
    <col min="10494" max="10495" width="17.5" style="36" customWidth="1"/>
    <col min="10496" max="10496" width="1.625" style="36" customWidth="1"/>
    <col min="10497" max="10744" width="9.5" style="36"/>
    <col min="10745" max="10746" width="12.5" style="36" customWidth="1"/>
    <col min="10747" max="10747" width="18.625" style="36" customWidth="1"/>
    <col min="10748" max="10748" width="11.25" style="36" customWidth="1"/>
    <col min="10749" max="10749" width="9.5" style="36" customWidth="1"/>
    <col min="10750" max="10751" width="17.5" style="36" customWidth="1"/>
    <col min="10752" max="10752" width="1.625" style="36" customWidth="1"/>
    <col min="10753" max="11000" width="9.5" style="36"/>
    <col min="11001" max="11002" width="12.5" style="36" customWidth="1"/>
    <col min="11003" max="11003" width="18.625" style="36" customWidth="1"/>
    <col min="11004" max="11004" width="11.25" style="36" customWidth="1"/>
    <col min="11005" max="11005" width="9.5" style="36" customWidth="1"/>
    <col min="11006" max="11007" width="17.5" style="36" customWidth="1"/>
    <col min="11008" max="11008" width="1.625" style="36" customWidth="1"/>
    <col min="11009" max="11256" width="9.5" style="36"/>
    <col min="11257" max="11258" width="12.5" style="36" customWidth="1"/>
    <col min="11259" max="11259" width="18.625" style="36" customWidth="1"/>
    <col min="11260" max="11260" width="11.25" style="36" customWidth="1"/>
    <col min="11261" max="11261" width="9.5" style="36" customWidth="1"/>
    <col min="11262" max="11263" width="17.5" style="36" customWidth="1"/>
    <col min="11264" max="11264" width="1.625" style="36" customWidth="1"/>
    <col min="11265" max="11512" width="9.5" style="36"/>
    <col min="11513" max="11514" width="12.5" style="36" customWidth="1"/>
    <col min="11515" max="11515" width="18.625" style="36" customWidth="1"/>
    <col min="11516" max="11516" width="11.25" style="36" customWidth="1"/>
    <col min="11517" max="11517" width="9.5" style="36" customWidth="1"/>
    <col min="11518" max="11519" width="17.5" style="36" customWidth="1"/>
    <col min="11520" max="11520" width="1.625" style="36" customWidth="1"/>
    <col min="11521" max="11768" width="9.5" style="36"/>
    <col min="11769" max="11770" width="12.5" style="36" customWidth="1"/>
    <col min="11771" max="11771" width="18.625" style="36" customWidth="1"/>
    <col min="11772" max="11772" width="11.25" style="36" customWidth="1"/>
    <col min="11773" max="11773" width="9.5" style="36" customWidth="1"/>
    <col min="11774" max="11775" width="17.5" style="36" customWidth="1"/>
    <col min="11776" max="11776" width="1.625" style="36" customWidth="1"/>
    <col min="11777" max="12024" width="9.5" style="36"/>
    <col min="12025" max="12026" width="12.5" style="36" customWidth="1"/>
    <col min="12027" max="12027" width="18.625" style="36" customWidth="1"/>
    <col min="12028" max="12028" width="11.25" style="36" customWidth="1"/>
    <col min="12029" max="12029" width="9.5" style="36" customWidth="1"/>
    <col min="12030" max="12031" width="17.5" style="36" customWidth="1"/>
    <col min="12032" max="12032" width="1.625" style="36" customWidth="1"/>
    <col min="12033" max="12280" width="9.5" style="36"/>
    <col min="12281" max="12282" width="12.5" style="36" customWidth="1"/>
    <col min="12283" max="12283" width="18.625" style="36" customWidth="1"/>
    <col min="12284" max="12284" width="11.25" style="36" customWidth="1"/>
    <col min="12285" max="12285" width="9.5" style="36" customWidth="1"/>
    <col min="12286" max="12287" width="17.5" style="36" customWidth="1"/>
    <col min="12288" max="12288" width="1.625" style="36" customWidth="1"/>
    <col min="12289" max="12536" width="9.5" style="36"/>
    <col min="12537" max="12538" width="12.5" style="36" customWidth="1"/>
    <col min="12539" max="12539" width="18.625" style="36" customWidth="1"/>
    <col min="12540" max="12540" width="11.25" style="36" customWidth="1"/>
    <col min="12541" max="12541" width="9.5" style="36" customWidth="1"/>
    <col min="12542" max="12543" width="17.5" style="36" customWidth="1"/>
    <col min="12544" max="12544" width="1.625" style="36" customWidth="1"/>
    <col min="12545" max="12792" width="9.5" style="36"/>
    <col min="12793" max="12794" width="12.5" style="36" customWidth="1"/>
    <col min="12795" max="12795" width="18.625" style="36" customWidth="1"/>
    <col min="12796" max="12796" width="11.25" style="36" customWidth="1"/>
    <col min="12797" max="12797" width="9.5" style="36" customWidth="1"/>
    <col min="12798" max="12799" width="17.5" style="36" customWidth="1"/>
    <col min="12800" max="12800" width="1.625" style="36" customWidth="1"/>
    <col min="12801" max="13048" width="9.5" style="36"/>
    <col min="13049" max="13050" width="12.5" style="36" customWidth="1"/>
    <col min="13051" max="13051" width="18.625" style="36" customWidth="1"/>
    <col min="13052" max="13052" width="11.25" style="36" customWidth="1"/>
    <col min="13053" max="13053" width="9.5" style="36" customWidth="1"/>
    <col min="13054" max="13055" width="17.5" style="36" customWidth="1"/>
    <col min="13056" max="13056" width="1.625" style="36" customWidth="1"/>
    <col min="13057" max="13304" width="9.5" style="36"/>
    <col min="13305" max="13306" width="12.5" style="36" customWidth="1"/>
    <col min="13307" max="13307" width="18.625" style="36" customWidth="1"/>
    <col min="13308" max="13308" width="11.25" style="36" customWidth="1"/>
    <col min="13309" max="13309" width="9.5" style="36" customWidth="1"/>
    <col min="13310" max="13311" width="17.5" style="36" customWidth="1"/>
    <col min="13312" max="13312" width="1.625" style="36" customWidth="1"/>
    <col min="13313" max="13560" width="9.5" style="36"/>
    <col min="13561" max="13562" width="12.5" style="36" customWidth="1"/>
    <col min="13563" max="13563" width="18.625" style="36" customWidth="1"/>
    <col min="13564" max="13564" width="11.25" style="36" customWidth="1"/>
    <col min="13565" max="13565" width="9.5" style="36" customWidth="1"/>
    <col min="13566" max="13567" width="17.5" style="36" customWidth="1"/>
    <col min="13568" max="13568" width="1.625" style="36" customWidth="1"/>
    <col min="13569" max="13816" width="9.5" style="36"/>
    <col min="13817" max="13818" width="12.5" style="36" customWidth="1"/>
    <col min="13819" max="13819" width="18.625" style="36" customWidth="1"/>
    <col min="13820" max="13820" width="11.25" style="36" customWidth="1"/>
    <col min="13821" max="13821" width="9.5" style="36" customWidth="1"/>
    <col min="13822" max="13823" width="17.5" style="36" customWidth="1"/>
    <col min="13824" max="13824" width="1.625" style="36" customWidth="1"/>
    <col min="13825" max="14072" width="9.5" style="36"/>
    <col min="14073" max="14074" width="12.5" style="36" customWidth="1"/>
    <col min="14075" max="14075" width="18.625" style="36" customWidth="1"/>
    <col min="14076" max="14076" width="11.25" style="36" customWidth="1"/>
    <col min="14077" max="14077" width="9.5" style="36" customWidth="1"/>
    <col min="14078" max="14079" width="17.5" style="36" customWidth="1"/>
    <col min="14080" max="14080" width="1.625" style="36" customWidth="1"/>
    <col min="14081" max="14328" width="9.5" style="36"/>
    <col min="14329" max="14330" width="12.5" style="36" customWidth="1"/>
    <col min="14331" max="14331" width="18.625" style="36" customWidth="1"/>
    <col min="14332" max="14332" width="11.25" style="36" customWidth="1"/>
    <col min="14333" max="14333" width="9.5" style="36" customWidth="1"/>
    <col min="14334" max="14335" width="17.5" style="36" customWidth="1"/>
    <col min="14336" max="14336" width="1.625" style="36" customWidth="1"/>
    <col min="14337" max="14584" width="9.5" style="36"/>
    <col min="14585" max="14586" width="12.5" style="36" customWidth="1"/>
    <col min="14587" max="14587" width="18.625" style="36" customWidth="1"/>
    <col min="14588" max="14588" width="11.25" style="36" customWidth="1"/>
    <col min="14589" max="14589" width="9.5" style="36" customWidth="1"/>
    <col min="14590" max="14591" width="17.5" style="36" customWidth="1"/>
    <col min="14592" max="14592" width="1.625" style="36" customWidth="1"/>
    <col min="14593" max="14840" width="9.5" style="36"/>
    <col min="14841" max="14842" width="12.5" style="36" customWidth="1"/>
    <col min="14843" max="14843" width="18.625" style="36" customWidth="1"/>
    <col min="14844" max="14844" width="11.25" style="36" customWidth="1"/>
    <col min="14845" max="14845" width="9.5" style="36" customWidth="1"/>
    <col min="14846" max="14847" width="17.5" style="36" customWidth="1"/>
    <col min="14848" max="14848" width="1.625" style="36" customWidth="1"/>
    <col min="14849" max="15096" width="9.5" style="36"/>
    <col min="15097" max="15098" width="12.5" style="36" customWidth="1"/>
    <col min="15099" max="15099" width="18.625" style="36" customWidth="1"/>
    <col min="15100" max="15100" width="11.25" style="36" customWidth="1"/>
    <col min="15101" max="15101" width="9.5" style="36" customWidth="1"/>
    <col min="15102" max="15103" width="17.5" style="36" customWidth="1"/>
    <col min="15104" max="15104" width="1.625" style="36" customWidth="1"/>
    <col min="15105" max="15352" width="9.5" style="36"/>
    <col min="15353" max="15354" width="12.5" style="36" customWidth="1"/>
    <col min="15355" max="15355" width="18.625" style="36" customWidth="1"/>
    <col min="15356" max="15356" width="11.25" style="36" customWidth="1"/>
    <col min="15357" max="15357" width="9.5" style="36" customWidth="1"/>
    <col min="15358" max="15359" width="17.5" style="36" customWidth="1"/>
    <col min="15360" max="15360" width="1.625" style="36" customWidth="1"/>
    <col min="15361" max="15608" width="9.5" style="36"/>
    <col min="15609" max="15610" width="12.5" style="36" customWidth="1"/>
    <col min="15611" max="15611" width="18.625" style="36" customWidth="1"/>
    <col min="15612" max="15612" width="11.25" style="36" customWidth="1"/>
    <col min="15613" max="15613" width="9.5" style="36" customWidth="1"/>
    <col min="15614" max="15615" width="17.5" style="36" customWidth="1"/>
    <col min="15616" max="15616" width="1.625" style="36" customWidth="1"/>
    <col min="15617" max="15864" width="9.5" style="36"/>
    <col min="15865" max="15866" width="12.5" style="36" customWidth="1"/>
    <col min="15867" max="15867" width="18.625" style="36" customWidth="1"/>
    <col min="15868" max="15868" width="11.25" style="36" customWidth="1"/>
    <col min="15869" max="15869" width="9.5" style="36" customWidth="1"/>
    <col min="15870" max="15871" width="17.5" style="36" customWidth="1"/>
    <col min="15872" max="15872" width="1.625" style="36" customWidth="1"/>
    <col min="15873" max="16120" width="9.5" style="36"/>
    <col min="16121" max="16122" width="12.5" style="36" customWidth="1"/>
    <col min="16123" max="16123" width="18.625" style="36" customWidth="1"/>
    <col min="16124" max="16124" width="11.25" style="36" customWidth="1"/>
    <col min="16125" max="16125" width="9.5" style="36" customWidth="1"/>
    <col min="16126" max="16127" width="17.5" style="36" customWidth="1"/>
    <col min="16128" max="16128" width="1.625" style="36" customWidth="1"/>
    <col min="16129" max="16384" width="9.5" style="36"/>
  </cols>
  <sheetData>
    <row r="1" spans="2:14" x14ac:dyDescent="0.2">
      <c r="B1" s="304"/>
      <c r="C1" s="304"/>
      <c r="D1" s="304"/>
      <c r="E1" s="304"/>
    </row>
    <row r="2" spans="2:14" x14ac:dyDescent="0.2">
      <c r="B2" s="53" t="str">
        <f>'13-14'!B2</f>
        <v>شركة معرض رمز الإمارات للسيارات</v>
      </c>
      <c r="C2" s="53"/>
      <c r="F2" s="50"/>
      <c r="G2" s="53"/>
      <c r="H2" s="53"/>
    </row>
    <row r="3" spans="2:14" x14ac:dyDescent="0.2">
      <c r="B3" s="181" t="s">
        <v>45</v>
      </c>
      <c r="C3" s="180"/>
      <c r="F3" s="180"/>
      <c r="G3" s="180"/>
    </row>
    <row r="4" spans="2:14" x14ac:dyDescent="0.2">
      <c r="B4" s="304" t="s">
        <v>990</v>
      </c>
      <c r="C4" s="304"/>
      <c r="D4" s="304"/>
      <c r="E4" s="304"/>
      <c r="F4" s="50"/>
      <c r="H4" s="180"/>
    </row>
    <row r="5" spans="2:14" x14ac:dyDescent="0.2">
      <c r="B5" s="80" t="s">
        <v>25</v>
      </c>
      <c r="C5" s="52"/>
      <c r="D5" s="80"/>
      <c r="E5" s="37"/>
      <c r="F5" s="180"/>
      <c r="G5" s="180"/>
    </row>
    <row r="6" spans="2:14" x14ac:dyDescent="0.2">
      <c r="B6" s="180"/>
      <c r="C6" s="180"/>
      <c r="D6" s="180"/>
      <c r="E6" s="180"/>
      <c r="F6" s="60"/>
      <c r="G6" s="60"/>
    </row>
    <row r="7" spans="2:14" x14ac:dyDescent="0.2">
      <c r="B7" s="61" t="s">
        <v>966</v>
      </c>
      <c r="C7" s="68" t="s">
        <v>967</v>
      </c>
      <c r="D7" s="69"/>
      <c r="E7" s="286" t="s">
        <v>586</v>
      </c>
      <c r="G7" s="214"/>
    </row>
    <row r="8" spans="2:14" s="24" customFormat="1" ht="36.75" customHeight="1" x14ac:dyDescent="0.2">
      <c r="B8" s="24" t="s">
        <v>131</v>
      </c>
      <c r="C8" s="206">
        <v>713148</v>
      </c>
      <c r="E8" s="206">
        <v>568477</v>
      </c>
      <c r="G8" s="294">
        <v>592200</v>
      </c>
      <c r="H8" s="294">
        <v>15681</v>
      </c>
      <c r="I8" s="294">
        <v>13806</v>
      </c>
      <c r="J8" s="294">
        <v>91461</v>
      </c>
      <c r="N8" s="293">
        <f>SUM(G8:M8)</f>
        <v>713148</v>
      </c>
    </row>
    <row r="9" spans="2:14" s="24" customFormat="1" ht="36.75" customHeight="1" x14ac:dyDescent="0.2">
      <c r="B9" s="24" t="s">
        <v>65</v>
      </c>
      <c r="C9" s="206">
        <v>75867</v>
      </c>
      <c r="E9" s="206">
        <v>84631</v>
      </c>
      <c r="G9" s="294">
        <v>40087</v>
      </c>
      <c r="H9" s="294"/>
      <c r="I9" s="294">
        <v>3000</v>
      </c>
      <c r="J9" s="294">
        <v>32780</v>
      </c>
      <c r="K9" s="282"/>
      <c r="N9" s="293">
        <f t="shared" ref="N9:N19" si="0">SUM(G9:M9)</f>
        <v>75867</v>
      </c>
    </row>
    <row r="10" spans="2:14" s="24" customFormat="1" ht="36.75" customHeight="1" x14ac:dyDescent="0.2">
      <c r="B10" s="24" t="s">
        <v>717</v>
      </c>
      <c r="C10" s="206">
        <v>327132</v>
      </c>
      <c r="E10" s="206">
        <v>327132</v>
      </c>
      <c r="G10" s="294">
        <v>327132</v>
      </c>
      <c r="N10" s="293">
        <f t="shared" si="0"/>
        <v>327132</v>
      </c>
    </row>
    <row r="11" spans="2:14" s="24" customFormat="1" ht="36.75" customHeight="1" x14ac:dyDescent="0.2">
      <c r="B11" s="24" t="s">
        <v>132</v>
      </c>
      <c r="C11" s="206">
        <v>42325</v>
      </c>
      <c r="E11" s="30">
        <v>74674</v>
      </c>
      <c r="G11" s="294">
        <v>42325</v>
      </c>
      <c r="N11" s="293">
        <f t="shared" si="0"/>
        <v>42325</v>
      </c>
    </row>
    <row r="12" spans="2:14" s="24" customFormat="1" ht="36.75" customHeight="1" x14ac:dyDescent="0.2">
      <c r="B12" s="24" t="s">
        <v>718</v>
      </c>
      <c r="C12" s="206">
        <v>36869</v>
      </c>
      <c r="E12" s="206">
        <v>45183</v>
      </c>
      <c r="G12" s="294">
        <v>8180</v>
      </c>
      <c r="H12" s="294">
        <v>17256</v>
      </c>
      <c r="I12" s="294">
        <v>11433</v>
      </c>
      <c r="N12" s="293">
        <f t="shared" si="0"/>
        <v>36869</v>
      </c>
    </row>
    <row r="13" spans="2:14" ht="36.75" customHeight="1" x14ac:dyDescent="0.2">
      <c r="B13" s="24" t="s">
        <v>134</v>
      </c>
      <c r="C13" s="206">
        <v>51329</v>
      </c>
      <c r="D13" s="24"/>
      <c r="E13" s="206">
        <v>26582</v>
      </c>
      <c r="G13" s="296">
        <v>51329</v>
      </c>
      <c r="H13" s="295"/>
      <c r="N13" s="293">
        <f t="shared" si="0"/>
        <v>51329</v>
      </c>
    </row>
    <row r="14" spans="2:14" ht="36.75" customHeight="1" x14ac:dyDescent="0.2">
      <c r="B14" s="24" t="s">
        <v>135</v>
      </c>
      <c r="C14" s="206">
        <v>13635</v>
      </c>
      <c r="D14" s="207"/>
      <c r="E14" s="206">
        <v>34026</v>
      </c>
      <c r="G14" s="295">
        <v>7186</v>
      </c>
      <c r="H14" s="295">
        <v>6449</v>
      </c>
      <c r="N14" s="293">
        <f t="shared" si="0"/>
        <v>13635</v>
      </c>
    </row>
    <row r="15" spans="2:14" ht="36.75" customHeight="1" x14ac:dyDescent="0.2">
      <c r="B15" s="24" t="s">
        <v>60</v>
      </c>
      <c r="C15" s="206">
        <v>64188</v>
      </c>
      <c r="D15" s="207"/>
      <c r="E15" s="206">
        <v>39968</v>
      </c>
      <c r="G15" s="296">
        <v>64188</v>
      </c>
      <c r="I15" s="44"/>
      <c r="N15" s="293">
        <f t="shared" si="0"/>
        <v>64188</v>
      </c>
    </row>
    <row r="16" spans="2:14" ht="36.75" customHeight="1" x14ac:dyDescent="0.2">
      <c r="B16" s="24" t="s">
        <v>137</v>
      </c>
      <c r="C16" s="206">
        <v>38830</v>
      </c>
      <c r="D16" s="207"/>
      <c r="E16" s="206">
        <v>22590</v>
      </c>
      <c r="G16" s="295">
        <v>8277</v>
      </c>
      <c r="H16" s="295">
        <v>15175</v>
      </c>
      <c r="I16" s="295">
        <v>15378</v>
      </c>
      <c r="N16" s="293">
        <f t="shared" si="0"/>
        <v>38830</v>
      </c>
    </row>
    <row r="17" spans="2:14" ht="36.75" customHeight="1" x14ac:dyDescent="0.2">
      <c r="B17" s="24" t="s">
        <v>138</v>
      </c>
      <c r="C17" s="206">
        <v>22898</v>
      </c>
      <c r="D17" s="207"/>
      <c r="E17" s="206">
        <v>19118</v>
      </c>
      <c r="G17" s="296">
        <v>22898</v>
      </c>
      <c r="N17" s="293">
        <f t="shared" si="0"/>
        <v>22898</v>
      </c>
    </row>
    <row r="18" spans="2:14" ht="36.75" customHeight="1" x14ac:dyDescent="0.2">
      <c r="B18" s="24" t="s">
        <v>136</v>
      </c>
      <c r="C18" s="206">
        <v>230111</v>
      </c>
      <c r="D18" s="207"/>
      <c r="E18" s="206">
        <v>90953</v>
      </c>
      <c r="G18" s="295">
        <v>138013</v>
      </c>
      <c r="H18" s="295">
        <v>17293</v>
      </c>
      <c r="I18" s="295">
        <v>650</v>
      </c>
      <c r="J18" s="295">
        <v>23900</v>
      </c>
      <c r="K18" s="295">
        <v>9760</v>
      </c>
      <c r="L18" s="295">
        <v>35000</v>
      </c>
      <c r="M18" s="295">
        <v>5495</v>
      </c>
      <c r="N18" s="293">
        <f t="shared" si="0"/>
        <v>230111</v>
      </c>
    </row>
    <row r="19" spans="2:14" ht="36.75" customHeight="1" thickBot="1" x14ac:dyDescent="0.25">
      <c r="B19" s="61"/>
      <c r="C19" s="215">
        <f>SUM(C8:C18)</f>
        <v>1616332</v>
      </c>
      <c r="D19" s="212"/>
      <c r="E19" s="215">
        <f>SUM(E8:E18)</f>
        <v>1333334</v>
      </c>
      <c r="G19" s="214"/>
      <c r="N19" s="282">
        <f t="shared" si="0"/>
        <v>0</v>
      </c>
    </row>
    <row r="20" spans="2:14" ht="21" thickTop="1" x14ac:dyDescent="0.2">
      <c r="B20" s="61"/>
      <c r="C20" s="213"/>
      <c r="D20" s="212"/>
      <c r="E20" s="213"/>
      <c r="G20" s="214"/>
    </row>
    <row r="21" spans="2:14" ht="27.75" customHeight="1" x14ac:dyDescent="0.2">
      <c r="B21" s="61"/>
      <c r="C21" s="213"/>
      <c r="E21" s="213"/>
      <c r="G21" s="214"/>
    </row>
    <row r="22" spans="2:14" ht="27.75" customHeight="1" x14ac:dyDescent="0.2">
      <c r="B22" s="61"/>
      <c r="C22" s="213"/>
      <c r="E22" s="213"/>
      <c r="G22" s="214"/>
    </row>
    <row r="23" spans="2:14" x14ac:dyDescent="0.2">
      <c r="B23" s="61"/>
      <c r="C23" s="213"/>
      <c r="E23" s="213"/>
      <c r="G23" s="214"/>
    </row>
    <row r="24" spans="2:14" x14ac:dyDescent="0.2">
      <c r="B24" s="61"/>
      <c r="C24" s="213"/>
      <c r="D24" s="212"/>
      <c r="E24" s="213"/>
      <c r="G24" s="214"/>
    </row>
    <row r="25" spans="2:14" x14ac:dyDescent="0.2">
      <c r="B25" s="61"/>
      <c r="C25" s="213"/>
      <c r="D25" s="212"/>
      <c r="E25" s="213"/>
      <c r="G25" s="214"/>
    </row>
    <row r="26" spans="2:14" x14ac:dyDescent="0.2">
      <c r="B26" s="217"/>
      <c r="C26" s="218"/>
      <c r="D26" s="218"/>
      <c r="E26" s="218"/>
      <c r="G26" s="214"/>
    </row>
    <row r="27" spans="2:14" x14ac:dyDescent="0.2">
      <c r="B27" s="330">
        <v>25</v>
      </c>
      <c r="C27" s="330"/>
      <c r="D27" s="330"/>
      <c r="E27" s="330"/>
      <c r="G27" s="214"/>
    </row>
    <row r="28" spans="2:14" x14ac:dyDescent="0.2">
      <c r="B28" s="331"/>
      <c r="C28" s="331"/>
      <c r="D28" s="331"/>
      <c r="E28" s="331"/>
      <c r="G28" s="214"/>
    </row>
    <row r="29" spans="2:14" x14ac:dyDescent="0.2">
      <c r="B29" s="61"/>
      <c r="C29" s="213"/>
      <c r="D29" s="212"/>
      <c r="E29" s="213"/>
      <c r="G29" s="214"/>
    </row>
    <row r="30" spans="2:14" x14ac:dyDescent="0.2">
      <c r="B30" s="61"/>
      <c r="C30" s="213"/>
      <c r="D30" s="212"/>
      <c r="E30" s="213"/>
      <c r="G30" s="214"/>
    </row>
    <row r="31" spans="2:14" x14ac:dyDescent="0.2">
      <c r="B31" s="61"/>
      <c r="C31" s="213"/>
      <c r="D31" s="212"/>
      <c r="E31" s="213"/>
      <c r="G31" s="214"/>
    </row>
    <row r="32" spans="2:14" s="60" customFormat="1" x14ac:dyDescent="0.2">
      <c r="B32" s="173"/>
      <c r="C32" s="173"/>
      <c r="D32" s="173"/>
      <c r="F32" s="219"/>
    </row>
    <row r="33" spans="2:7" x14ac:dyDescent="0.2">
      <c r="B33" s="306"/>
      <c r="C33" s="306"/>
      <c r="D33" s="306"/>
      <c r="E33" s="306"/>
      <c r="G33" s="214"/>
    </row>
  </sheetData>
  <customSheetViews>
    <customSheetView guid="{C4C54333-0C8B-484B-8210-F3D7E510C081}" scale="175" showGridLines="0" topLeftCell="A75">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1:E1"/>
    <mergeCell ref="B33:E33"/>
    <mergeCell ref="B4:E4"/>
    <mergeCell ref="B27:E28"/>
  </mergeCells>
  <printOptions horizontalCentered="1"/>
  <pageMargins left="0.43307086614173229" right="0.59055118110236227" top="0.62992125984251968" bottom="0" header="0.23622047244094491" footer="0"/>
  <pageSetup paperSize="9" firstPageNumber="5" orientation="portrait" useFirstPageNumber="1" r:id="rId2"/>
  <headerFooter alignWithMargins="0"/>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ورقة9"/>
  <dimension ref="A1:L37"/>
  <sheetViews>
    <sheetView rightToLeft="1" view="pageLayout" topLeftCell="A4" zoomScale="90" zoomScaleNormal="90" zoomScalePageLayoutView="90" workbookViewId="0">
      <selection activeCell="C8" sqref="C8:C13"/>
    </sheetView>
  </sheetViews>
  <sheetFormatPr defaultColWidth="8.625" defaultRowHeight="20.25" x14ac:dyDescent="0.5"/>
  <cols>
    <col min="1" max="1" width="3.625" style="216" customWidth="1"/>
    <col min="2" max="2" width="45.25" style="216" customWidth="1"/>
    <col min="3" max="3" width="13.75" style="216" bestFit="1" customWidth="1"/>
    <col min="4" max="4" width="3.625" style="216" customWidth="1"/>
    <col min="5" max="5" width="13.75" style="216" bestFit="1" customWidth="1"/>
    <col min="6" max="6" width="3.625" style="216" customWidth="1"/>
    <col min="7" max="7" width="8.625" style="216"/>
    <col min="8" max="9" width="8.75" style="216" bestFit="1" customWidth="1"/>
    <col min="10" max="11" width="11.875" style="59" bestFit="1" customWidth="1"/>
    <col min="12" max="16384" width="8.625" style="216"/>
  </cols>
  <sheetData>
    <row r="1" spans="2:12" s="36" customFormat="1" x14ac:dyDescent="0.2">
      <c r="B1" s="304"/>
      <c r="C1" s="304"/>
      <c r="D1" s="304"/>
      <c r="E1" s="304"/>
      <c r="F1" s="179"/>
      <c r="J1" s="59"/>
      <c r="K1" s="59"/>
    </row>
    <row r="2" spans="2:12" s="36" customFormat="1" x14ac:dyDescent="0.2">
      <c r="B2" s="53" t="str">
        <f>'19'!B2</f>
        <v>شركة معرض رمز الإمارات للسيارات</v>
      </c>
      <c r="D2" s="50"/>
      <c r="E2" s="53"/>
      <c r="F2" s="53"/>
      <c r="G2" s="53"/>
      <c r="H2" s="53"/>
      <c r="I2" s="53"/>
      <c r="J2" s="59"/>
      <c r="K2" s="59"/>
    </row>
    <row r="3" spans="2:12" s="36" customFormat="1" x14ac:dyDescent="0.2">
      <c r="B3" s="246" t="s">
        <v>45</v>
      </c>
      <c r="D3" s="180"/>
      <c r="E3" s="180"/>
      <c r="F3" s="180"/>
      <c r="G3" s="180"/>
      <c r="H3" s="180"/>
      <c r="I3" s="180"/>
      <c r="J3" s="59"/>
      <c r="K3" s="59"/>
    </row>
    <row r="4" spans="2:12" s="36" customFormat="1" x14ac:dyDescent="0.2">
      <c r="B4" s="304" t="s">
        <v>588</v>
      </c>
      <c r="C4" s="304"/>
      <c r="D4" s="304"/>
      <c r="E4" s="304"/>
      <c r="G4" s="180"/>
      <c r="H4" s="180"/>
      <c r="I4" s="180"/>
      <c r="J4" s="59"/>
      <c r="K4" s="59"/>
    </row>
    <row r="5" spans="2:12" s="36" customFormat="1" x14ac:dyDescent="0.2">
      <c r="B5" s="80" t="s">
        <v>25</v>
      </c>
      <c r="C5" s="52"/>
      <c r="D5" s="80"/>
      <c r="E5" s="37"/>
      <c r="F5" s="180"/>
      <c r="G5" s="180"/>
      <c r="H5" s="180"/>
      <c r="I5" s="180"/>
      <c r="J5" s="59"/>
      <c r="K5" s="59"/>
    </row>
    <row r="6" spans="2:12" s="36" customFormat="1" x14ac:dyDescent="0.2">
      <c r="B6" s="180"/>
      <c r="C6" s="180"/>
      <c r="D6" s="180"/>
      <c r="E6" s="180"/>
      <c r="F6" s="54"/>
      <c r="J6" s="59"/>
      <c r="K6" s="59"/>
    </row>
    <row r="7" spans="2:12" s="56" customFormat="1" x14ac:dyDescent="0.2">
      <c r="B7" s="183" t="s">
        <v>937</v>
      </c>
      <c r="C7" s="68" t="s">
        <v>967</v>
      </c>
      <c r="D7" s="69"/>
      <c r="E7" s="176"/>
      <c r="F7" s="57"/>
      <c r="J7" s="59"/>
      <c r="K7" s="59"/>
    </row>
    <row r="8" spans="2:12" s="56" customFormat="1" x14ac:dyDescent="0.2">
      <c r="B8" s="205" t="s">
        <v>74</v>
      </c>
      <c r="C8" s="206">
        <f>'المركز المالي'!E34</f>
        <v>3000000</v>
      </c>
      <c r="E8" s="206"/>
      <c r="F8" s="57"/>
      <c r="I8" s="59"/>
      <c r="J8" s="59"/>
      <c r="K8" s="59"/>
    </row>
    <row r="9" spans="2:12" s="56" customFormat="1" x14ac:dyDescent="0.2">
      <c r="B9" s="205" t="s">
        <v>84</v>
      </c>
      <c r="C9" s="206">
        <v>900000</v>
      </c>
      <c r="E9" s="206"/>
      <c r="F9" s="57"/>
      <c r="I9" s="59"/>
      <c r="J9" s="59"/>
      <c r="K9" s="59"/>
    </row>
    <row r="10" spans="2:12" s="56" customFormat="1" x14ac:dyDescent="0.2">
      <c r="B10" s="205" t="s">
        <v>90</v>
      </c>
      <c r="C10" s="206">
        <f>'قائمة التغيرات'!I15+'قائمة التغيرات'!I20</f>
        <v>21596604</v>
      </c>
      <c r="E10" s="206"/>
      <c r="F10" s="57"/>
      <c r="I10" s="59"/>
      <c r="J10" s="59"/>
      <c r="K10" s="59"/>
      <c r="L10" s="59"/>
    </row>
    <row r="11" spans="2:12" s="56" customFormat="1" x14ac:dyDescent="0.2">
      <c r="B11" s="205" t="s">
        <v>87</v>
      </c>
      <c r="C11" s="206">
        <f>'المركز المالي'!E29</f>
        <v>1512873</v>
      </c>
      <c r="D11" s="207"/>
      <c r="E11" s="206"/>
      <c r="F11" s="57"/>
      <c r="I11" s="59"/>
      <c r="J11" s="59"/>
      <c r="K11" s="59"/>
    </row>
    <row r="12" spans="2:12" s="56" customFormat="1" hidden="1" x14ac:dyDescent="0.2">
      <c r="B12" s="205" t="s">
        <v>78</v>
      </c>
      <c r="C12" s="206">
        <f>'12-11'!C31+'12-11'!C33</f>
        <v>0</v>
      </c>
      <c r="D12" s="207"/>
      <c r="E12" s="206"/>
      <c r="F12" s="57"/>
      <c r="I12" s="59"/>
      <c r="J12" s="59"/>
      <c r="K12" s="59"/>
    </row>
    <row r="13" spans="2:12" s="56" customFormat="1" x14ac:dyDescent="0.2">
      <c r="B13" s="205" t="s">
        <v>75</v>
      </c>
      <c r="C13" s="207">
        <f>'المركز المالي'!E28</f>
        <v>175689</v>
      </c>
      <c r="D13" s="207"/>
      <c r="E13" s="207"/>
      <c r="I13" s="59"/>
      <c r="J13" s="59"/>
      <c r="K13" s="59"/>
    </row>
    <row r="14" spans="2:12" s="56" customFormat="1" hidden="1" x14ac:dyDescent="0.2">
      <c r="B14" s="205" t="s">
        <v>79</v>
      </c>
      <c r="C14" s="206">
        <v>0</v>
      </c>
      <c r="D14" s="206"/>
      <c r="E14" s="206"/>
      <c r="H14" s="59"/>
      <c r="I14" s="59"/>
      <c r="J14" s="59"/>
      <c r="K14" s="59"/>
    </row>
    <row r="15" spans="2:12" s="56" customFormat="1" x14ac:dyDescent="0.2">
      <c r="B15" s="205" t="s">
        <v>976</v>
      </c>
      <c r="C15" s="208">
        <f>'قائمة الدخل'!E20</f>
        <v>16615507</v>
      </c>
      <c r="D15" s="207"/>
      <c r="E15" s="208"/>
      <c r="J15" s="59"/>
      <c r="K15" s="59">
        <f>SUM(C8:C13)</f>
        <v>27185166</v>
      </c>
    </row>
    <row r="16" spans="2:12" s="56" customFormat="1" x14ac:dyDescent="0.2">
      <c r="B16" s="209" t="s">
        <v>76</v>
      </c>
      <c r="C16" s="206">
        <f>SUM(C8:C15)</f>
        <v>43800673</v>
      </c>
      <c r="D16" s="207"/>
      <c r="E16" s="206"/>
      <c r="J16" s="59"/>
      <c r="K16" s="59">
        <f>K15/354*365</f>
        <v>28029902.796610165</v>
      </c>
    </row>
    <row r="17" spans="1:11" s="56" customFormat="1" x14ac:dyDescent="0.2">
      <c r="B17" s="205" t="s">
        <v>77</v>
      </c>
      <c r="C17" s="206">
        <f>-'المركز المالي'!E18</f>
        <v>-1611116</v>
      </c>
      <c r="D17" s="206"/>
      <c r="E17" s="206"/>
      <c r="J17" s="59"/>
      <c r="K17" s="59">
        <f>C17/354*365</f>
        <v>-1661178.9265536722</v>
      </c>
    </row>
    <row r="18" spans="1:11" s="56" customFormat="1" hidden="1" x14ac:dyDescent="0.2">
      <c r="B18" s="205" t="s">
        <v>91</v>
      </c>
      <c r="C18" s="208">
        <v>0</v>
      </c>
      <c r="D18" s="206"/>
      <c r="E18" s="208"/>
      <c r="J18" s="59"/>
      <c r="K18" s="59"/>
    </row>
    <row r="19" spans="1:11" s="56" customFormat="1" x14ac:dyDescent="0.2">
      <c r="B19" s="205" t="s">
        <v>591</v>
      </c>
      <c r="C19" s="210">
        <f>SUM(C16:C18)</f>
        <v>42189557</v>
      </c>
      <c r="D19" s="206"/>
      <c r="E19" s="210"/>
      <c r="J19" s="59"/>
      <c r="K19" s="59"/>
    </row>
    <row r="20" spans="1:11" s="56" customFormat="1" x14ac:dyDescent="0.2">
      <c r="B20" s="205"/>
      <c r="C20" s="210">
        <f>C34</f>
        <v>0</v>
      </c>
      <c r="D20" s="207"/>
      <c r="E20" s="210"/>
      <c r="J20" s="59"/>
      <c r="K20" s="59"/>
    </row>
    <row r="21" spans="1:11" s="56" customFormat="1" ht="21" thickBot="1" x14ac:dyDescent="0.25">
      <c r="B21" s="209" t="s">
        <v>977</v>
      </c>
      <c r="C21" s="211">
        <f>C19*2.5%*365/354</f>
        <v>1087513.2983757062</v>
      </c>
      <c r="D21" s="212"/>
      <c r="E21" s="211"/>
      <c r="J21" s="59"/>
      <c r="K21" s="59"/>
    </row>
    <row r="22" spans="1:11" s="56" customFormat="1" ht="21" thickTop="1" x14ac:dyDescent="0.2">
      <c r="B22" s="204"/>
      <c r="C22" s="55"/>
      <c r="D22" s="55"/>
      <c r="E22" s="55"/>
      <c r="J22" s="59"/>
      <c r="K22" s="59"/>
    </row>
    <row r="23" spans="1:11" s="36" customFormat="1" x14ac:dyDescent="0.2">
      <c r="A23" s="60"/>
      <c r="B23" s="298"/>
      <c r="C23" s="297"/>
      <c r="D23" s="297"/>
      <c r="E23" s="297"/>
      <c r="F23" s="60"/>
      <c r="H23" s="214"/>
      <c r="J23" s="59"/>
      <c r="K23" s="59"/>
    </row>
    <row r="24" spans="1:11" s="36" customFormat="1" x14ac:dyDescent="0.2">
      <c r="A24" s="60"/>
      <c r="B24" s="65"/>
      <c r="C24" s="206"/>
      <c r="D24" s="206"/>
      <c r="E24" s="206"/>
      <c r="F24" s="60"/>
      <c r="H24" s="214"/>
      <c r="J24" s="59"/>
      <c r="K24" s="59"/>
    </row>
    <row r="25" spans="1:11" s="36" customFormat="1" x14ac:dyDescent="0.2">
      <c r="A25" s="60"/>
      <c r="B25" s="65"/>
      <c r="C25" s="206"/>
      <c r="D25" s="206"/>
      <c r="E25" s="206"/>
      <c r="F25" s="60"/>
      <c r="H25" s="214"/>
      <c r="J25" s="59"/>
      <c r="K25" s="59"/>
    </row>
    <row r="26" spans="1:11" s="36" customFormat="1" x14ac:dyDescent="0.2">
      <c r="A26" s="60"/>
      <c r="B26" s="299"/>
      <c r="C26" s="213"/>
      <c r="D26" s="213"/>
      <c r="E26" s="213"/>
      <c r="H26" s="214"/>
      <c r="J26" s="59"/>
      <c r="K26" s="59"/>
    </row>
    <row r="27" spans="1:11" s="36" customFormat="1" x14ac:dyDescent="0.2">
      <c r="A27" s="60"/>
      <c r="B27" s="299"/>
      <c r="C27" s="213"/>
      <c r="D27" s="213"/>
      <c r="E27" s="213"/>
      <c r="H27" s="214"/>
      <c r="J27" s="59"/>
      <c r="K27" s="59"/>
    </row>
    <row r="28" spans="1:11" s="36" customFormat="1" x14ac:dyDescent="0.2">
      <c r="A28" s="60"/>
      <c r="B28" s="298"/>
      <c r="C28" s="297"/>
      <c r="D28" s="297"/>
      <c r="E28" s="297"/>
      <c r="H28" s="214"/>
      <c r="J28" s="59"/>
      <c r="K28" s="59"/>
    </row>
    <row r="29" spans="1:11" s="36" customFormat="1" x14ac:dyDescent="0.2">
      <c r="A29" s="60"/>
      <c r="B29" s="300"/>
      <c r="C29" s="206"/>
      <c r="D29" s="57"/>
      <c r="E29" s="206"/>
      <c r="H29" s="214"/>
      <c r="J29" s="59"/>
      <c r="K29" s="59"/>
    </row>
    <row r="30" spans="1:11" s="36" customFormat="1" x14ac:dyDescent="0.2">
      <c r="A30" s="60"/>
      <c r="B30" s="300"/>
      <c r="C30" s="206"/>
      <c r="D30" s="206"/>
      <c r="E30" s="206"/>
      <c r="H30" s="214"/>
      <c r="J30" s="59"/>
      <c r="K30" s="59"/>
    </row>
    <row r="31" spans="1:11" s="36" customFormat="1" x14ac:dyDescent="0.2">
      <c r="A31" s="60"/>
      <c r="B31" s="300"/>
      <c r="C31" s="206"/>
      <c r="D31" s="206"/>
      <c r="E31" s="206"/>
      <c r="H31" s="214"/>
      <c r="J31" s="59"/>
      <c r="K31" s="59"/>
    </row>
    <row r="32" spans="1:11" s="36" customFormat="1" x14ac:dyDescent="0.2">
      <c r="A32" s="60"/>
      <c r="B32" s="300"/>
      <c r="C32" s="206"/>
      <c r="D32" s="206"/>
      <c r="E32" s="206"/>
      <c r="H32" s="214"/>
      <c r="J32" s="59"/>
      <c r="K32" s="59"/>
    </row>
    <row r="33" spans="1:11" s="36" customFormat="1" x14ac:dyDescent="0.2">
      <c r="A33" s="60"/>
      <c r="B33" s="300"/>
      <c r="C33" s="206"/>
      <c r="D33" s="206"/>
      <c r="E33" s="206"/>
      <c r="H33" s="214"/>
      <c r="J33" s="59"/>
      <c r="K33" s="59"/>
    </row>
    <row r="34" spans="1:11" s="36" customFormat="1" x14ac:dyDescent="0.2">
      <c r="A34" s="60"/>
      <c r="B34" s="300"/>
      <c r="C34" s="206"/>
      <c r="D34" s="206"/>
      <c r="E34" s="206"/>
      <c r="H34" s="214"/>
      <c r="J34" s="59"/>
      <c r="K34" s="59"/>
    </row>
    <row r="35" spans="1:11" s="36" customFormat="1" x14ac:dyDescent="0.2">
      <c r="A35" s="60"/>
      <c r="B35" s="299"/>
      <c r="C35" s="213"/>
      <c r="D35" s="213"/>
      <c r="E35" s="213"/>
      <c r="H35" s="214"/>
      <c r="J35" s="59"/>
      <c r="K35" s="59"/>
    </row>
    <row r="36" spans="1:11" s="36" customFormat="1" x14ac:dyDescent="0.2">
      <c r="A36" s="60"/>
      <c r="B36" s="60"/>
      <c r="C36" s="60"/>
      <c r="D36" s="60"/>
      <c r="E36" s="60"/>
      <c r="F36" s="60"/>
      <c r="G36" s="60"/>
      <c r="J36" s="59"/>
      <c r="K36" s="59"/>
    </row>
    <row r="37" spans="1:11" x14ac:dyDescent="0.5">
      <c r="A37" s="60"/>
      <c r="B37" s="60"/>
      <c r="C37" s="60"/>
      <c r="D37" s="60"/>
      <c r="E37" s="60"/>
    </row>
  </sheetData>
  <mergeCells count="2">
    <mergeCell ref="B1:E1"/>
    <mergeCell ref="B4:E4"/>
  </mergeCells>
  <printOptions horizontalCentered="1"/>
  <pageMargins left="0.43307086614173229" right="0.59055118110236227" top="0.62992125984251968" bottom="0" header="0.23622047244094491" footer="0"/>
  <pageSetup paperSize="9" firstPageNumber="5"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I47"/>
  <sheetViews>
    <sheetView rightToLeft="1" view="pageLayout" topLeftCell="A32" zoomScale="90" zoomScaleNormal="90" zoomScaleSheetLayoutView="130" zoomScalePageLayoutView="90" workbookViewId="0">
      <selection activeCell="B36" sqref="B36"/>
    </sheetView>
  </sheetViews>
  <sheetFormatPr defaultColWidth="9.5" defaultRowHeight="20.25" x14ac:dyDescent="0.2"/>
  <cols>
    <col min="1" max="1" width="1.75" style="36" customWidth="1"/>
    <col min="2" max="2" width="34.625" style="36" customWidth="1"/>
    <col min="3" max="3" width="12.75" style="50" customWidth="1"/>
    <col min="4" max="4" width="1.75" style="50" customWidth="1"/>
    <col min="5" max="5" width="12.75" style="50" customWidth="1"/>
    <col min="6" max="6" width="1.75" style="36" customWidth="1"/>
    <col min="7" max="7" width="5" style="50" bestFit="1" customWidth="1"/>
    <col min="8" max="8" width="1.75" style="36" customWidth="1"/>
    <col min="9" max="9" width="9.875" style="50" bestFit="1" customWidth="1"/>
    <col min="10" max="10" width="1.75" style="36" customWidth="1"/>
    <col min="11" max="15" width="9.5" style="36"/>
    <col min="16" max="16" width="12.625" style="36" customWidth="1"/>
    <col min="17" max="249" width="9.5" style="36"/>
    <col min="250" max="250" width="12.5" style="36" customWidth="1"/>
    <col min="251" max="251" width="31.625" style="36" customWidth="1"/>
    <col min="252" max="252" width="5" style="36" customWidth="1"/>
    <col min="253" max="253" width="1.625" style="36" customWidth="1"/>
    <col min="254" max="254" width="7.5" style="36" customWidth="1"/>
    <col min="255" max="255" width="2.5" style="36" customWidth="1"/>
    <col min="256" max="256" width="23" style="36" bestFit="1" customWidth="1"/>
    <col min="257" max="257" width="1.5" style="36" customWidth="1"/>
    <col min="258" max="258" width="23" style="36" bestFit="1" customWidth="1"/>
    <col min="259" max="259" width="1.5" style="36" customWidth="1"/>
    <col min="260" max="260" width="19.5" style="36" customWidth="1"/>
    <col min="261" max="261" width="29.5" style="36" customWidth="1"/>
    <col min="262" max="505" width="9.5" style="36"/>
    <col min="506" max="506" width="12.5" style="36" customWidth="1"/>
    <col min="507" max="507" width="31.625" style="36" customWidth="1"/>
    <col min="508" max="508" width="5" style="36" customWidth="1"/>
    <col min="509" max="509" width="1.625" style="36" customWidth="1"/>
    <col min="510" max="510" width="7.5" style="36" customWidth="1"/>
    <col min="511" max="511" width="2.5" style="36" customWidth="1"/>
    <col min="512" max="512" width="23" style="36" bestFit="1" customWidth="1"/>
    <col min="513" max="513" width="1.5" style="36" customWidth="1"/>
    <col min="514" max="514" width="23" style="36" bestFit="1" customWidth="1"/>
    <col min="515" max="515" width="1.5" style="36" customWidth="1"/>
    <col min="516" max="516" width="19.5" style="36" customWidth="1"/>
    <col min="517" max="517" width="29.5" style="36" customWidth="1"/>
    <col min="518" max="761" width="9.5" style="36"/>
    <col min="762" max="762" width="12.5" style="36" customWidth="1"/>
    <col min="763" max="763" width="31.625" style="36" customWidth="1"/>
    <col min="764" max="764" width="5" style="36" customWidth="1"/>
    <col min="765" max="765" width="1.625" style="36" customWidth="1"/>
    <col min="766" max="766" width="7.5" style="36" customWidth="1"/>
    <col min="767" max="767" width="2.5" style="36" customWidth="1"/>
    <col min="768" max="768" width="23" style="36" bestFit="1" customWidth="1"/>
    <col min="769" max="769" width="1.5" style="36" customWidth="1"/>
    <col min="770" max="770" width="23" style="36" bestFit="1" customWidth="1"/>
    <col min="771" max="771" width="1.5" style="36" customWidth="1"/>
    <col min="772" max="772" width="19.5" style="36" customWidth="1"/>
    <col min="773" max="773" width="29.5" style="36" customWidth="1"/>
    <col min="774" max="1017" width="9.5" style="36"/>
    <col min="1018" max="1018" width="12.5" style="36" customWidth="1"/>
    <col min="1019" max="1019" width="31.625" style="36" customWidth="1"/>
    <col min="1020" max="1020" width="5" style="36" customWidth="1"/>
    <col min="1021" max="1021" width="1.625" style="36" customWidth="1"/>
    <col min="1022" max="1022" width="7.5" style="36" customWidth="1"/>
    <col min="1023" max="1023" width="2.5" style="36" customWidth="1"/>
    <col min="1024" max="1024" width="23" style="36" bestFit="1" customWidth="1"/>
    <col min="1025" max="1025" width="1.5" style="36" customWidth="1"/>
    <col min="1026" max="1026" width="23" style="36" bestFit="1" customWidth="1"/>
    <col min="1027" max="1027" width="1.5" style="36" customWidth="1"/>
    <col min="1028" max="1028" width="19.5" style="36" customWidth="1"/>
    <col min="1029" max="1029" width="29.5" style="36" customWidth="1"/>
    <col min="1030" max="1273" width="9.5" style="36"/>
    <col min="1274" max="1274" width="12.5" style="36" customWidth="1"/>
    <col min="1275" max="1275" width="31.625" style="36" customWidth="1"/>
    <col min="1276" max="1276" width="5" style="36" customWidth="1"/>
    <col min="1277" max="1277" width="1.625" style="36" customWidth="1"/>
    <col min="1278" max="1278" width="7.5" style="36" customWidth="1"/>
    <col min="1279" max="1279" width="2.5" style="36" customWidth="1"/>
    <col min="1280" max="1280" width="23" style="36" bestFit="1" customWidth="1"/>
    <col min="1281" max="1281" width="1.5" style="36" customWidth="1"/>
    <col min="1282" max="1282" width="23" style="36" bestFit="1" customWidth="1"/>
    <col min="1283" max="1283" width="1.5" style="36" customWidth="1"/>
    <col min="1284" max="1284" width="19.5" style="36" customWidth="1"/>
    <col min="1285" max="1285" width="29.5" style="36" customWidth="1"/>
    <col min="1286" max="1529" width="9.5" style="36"/>
    <col min="1530" max="1530" width="12.5" style="36" customWidth="1"/>
    <col min="1531" max="1531" width="31.625" style="36" customWidth="1"/>
    <col min="1532" max="1532" width="5" style="36" customWidth="1"/>
    <col min="1533" max="1533" width="1.625" style="36" customWidth="1"/>
    <col min="1534" max="1534" width="7.5" style="36" customWidth="1"/>
    <col min="1535" max="1535" width="2.5" style="36" customWidth="1"/>
    <col min="1536" max="1536" width="23" style="36" bestFit="1" customWidth="1"/>
    <col min="1537" max="1537" width="1.5" style="36" customWidth="1"/>
    <col min="1538" max="1538" width="23" style="36" bestFit="1" customWidth="1"/>
    <col min="1539" max="1539" width="1.5" style="36" customWidth="1"/>
    <col min="1540" max="1540" width="19.5" style="36" customWidth="1"/>
    <col min="1541" max="1541" width="29.5" style="36" customWidth="1"/>
    <col min="1542" max="1785" width="9.5" style="36"/>
    <col min="1786" max="1786" width="12.5" style="36" customWidth="1"/>
    <col min="1787" max="1787" width="31.625" style="36" customWidth="1"/>
    <col min="1788" max="1788" width="5" style="36" customWidth="1"/>
    <col min="1789" max="1789" width="1.625" style="36" customWidth="1"/>
    <col min="1790" max="1790" width="7.5" style="36" customWidth="1"/>
    <col min="1791" max="1791" width="2.5" style="36" customWidth="1"/>
    <col min="1792" max="1792" width="23" style="36" bestFit="1" customWidth="1"/>
    <col min="1793" max="1793" width="1.5" style="36" customWidth="1"/>
    <col min="1794" max="1794" width="23" style="36" bestFit="1" customWidth="1"/>
    <col min="1795" max="1795" width="1.5" style="36" customWidth="1"/>
    <col min="1796" max="1796" width="19.5" style="36" customWidth="1"/>
    <col min="1797" max="1797" width="29.5" style="36" customWidth="1"/>
    <col min="1798" max="2041" width="9.5" style="36"/>
    <col min="2042" max="2042" width="12.5" style="36" customWidth="1"/>
    <col min="2043" max="2043" width="31.625" style="36" customWidth="1"/>
    <col min="2044" max="2044" width="5" style="36" customWidth="1"/>
    <col min="2045" max="2045" width="1.625" style="36" customWidth="1"/>
    <col min="2046" max="2046" width="7.5" style="36" customWidth="1"/>
    <col min="2047" max="2047" width="2.5" style="36" customWidth="1"/>
    <col min="2048" max="2048" width="23" style="36" bestFit="1" customWidth="1"/>
    <col min="2049" max="2049" width="1.5" style="36" customWidth="1"/>
    <col min="2050" max="2050" width="23" style="36" bestFit="1" customWidth="1"/>
    <col min="2051" max="2051" width="1.5" style="36" customWidth="1"/>
    <col min="2052" max="2052" width="19.5" style="36" customWidth="1"/>
    <col min="2053" max="2053" width="29.5" style="36" customWidth="1"/>
    <col min="2054" max="2297" width="9.5" style="36"/>
    <col min="2298" max="2298" width="12.5" style="36" customWidth="1"/>
    <col min="2299" max="2299" width="31.625" style="36" customWidth="1"/>
    <col min="2300" max="2300" width="5" style="36" customWidth="1"/>
    <col min="2301" max="2301" width="1.625" style="36" customWidth="1"/>
    <col min="2302" max="2302" width="7.5" style="36" customWidth="1"/>
    <col min="2303" max="2303" width="2.5" style="36" customWidth="1"/>
    <col min="2304" max="2304" width="23" style="36" bestFit="1" customWidth="1"/>
    <col min="2305" max="2305" width="1.5" style="36" customWidth="1"/>
    <col min="2306" max="2306" width="23" style="36" bestFit="1" customWidth="1"/>
    <col min="2307" max="2307" width="1.5" style="36" customWidth="1"/>
    <col min="2308" max="2308" width="19.5" style="36" customWidth="1"/>
    <col min="2309" max="2309" width="29.5" style="36" customWidth="1"/>
    <col min="2310" max="2553" width="9.5" style="36"/>
    <col min="2554" max="2554" width="12.5" style="36" customWidth="1"/>
    <col min="2555" max="2555" width="31.625" style="36" customWidth="1"/>
    <col min="2556" max="2556" width="5" style="36" customWidth="1"/>
    <col min="2557" max="2557" width="1.625" style="36" customWidth="1"/>
    <col min="2558" max="2558" width="7.5" style="36" customWidth="1"/>
    <col min="2559" max="2559" width="2.5" style="36" customWidth="1"/>
    <col min="2560" max="2560" width="23" style="36" bestFit="1" customWidth="1"/>
    <col min="2561" max="2561" width="1.5" style="36" customWidth="1"/>
    <col min="2562" max="2562" width="23" style="36" bestFit="1" customWidth="1"/>
    <col min="2563" max="2563" width="1.5" style="36" customWidth="1"/>
    <col min="2564" max="2564" width="19.5" style="36" customWidth="1"/>
    <col min="2565" max="2565" width="29.5" style="36" customWidth="1"/>
    <col min="2566" max="2809" width="9.5" style="36"/>
    <col min="2810" max="2810" width="12.5" style="36" customWidth="1"/>
    <col min="2811" max="2811" width="31.625" style="36" customWidth="1"/>
    <col min="2812" max="2812" width="5" style="36" customWidth="1"/>
    <col min="2813" max="2813" width="1.625" style="36" customWidth="1"/>
    <col min="2814" max="2814" width="7.5" style="36" customWidth="1"/>
    <col min="2815" max="2815" width="2.5" style="36" customWidth="1"/>
    <col min="2816" max="2816" width="23" style="36" bestFit="1" customWidth="1"/>
    <col min="2817" max="2817" width="1.5" style="36" customWidth="1"/>
    <col min="2818" max="2818" width="23" style="36" bestFit="1" customWidth="1"/>
    <col min="2819" max="2819" width="1.5" style="36" customWidth="1"/>
    <col min="2820" max="2820" width="19.5" style="36" customWidth="1"/>
    <col min="2821" max="2821" width="29.5" style="36" customWidth="1"/>
    <col min="2822" max="3065" width="9.5" style="36"/>
    <col min="3066" max="3066" width="12.5" style="36" customWidth="1"/>
    <col min="3067" max="3067" width="31.625" style="36" customWidth="1"/>
    <col min="3068" max="3068" width="5" style="36" customWidth="1"/>
    <col min="3069" max="3069" width="1.625" style="36" customWidth="1"/>
    <col min="3070" max="3070" width="7.5" style="36" customWidth="1"/>
    <col min="3071" max="3071" width="2.5" style="36" customWidth="1"/>
    <col min="3072" max="3072" width="23" style="36" bestFit="1" customWidth="1"/>
    <col min="3073" max="3073" width="1.5" style="36" customWidth="1"/>
    <col min="3074" max="3074" width="23" style="36" bestFit="1" customWidth="1"/>
    <col min="3075" max="3075" width="1.5" style="36" customWidth="1"/>
    <col min="3076" max="3076" width="19.5" style="36" customWidth="1"/>
    <col min="3077" max="3077" width="29.5" style="36" customWidth="1"/>
    <col min="3078" max="3321" width="9.5" style="36"/>
    <col min="3322" max="3322" width="12.5" style="36" customWidth="1"/>
    <col min="3323" max="3323" width="31.625" style="36" customWidth="1"/>
    <col min="3324" max="3324" width="5" style="36" customWidth="1"/>
    <col min="3325" max="3325" width="1.625" style="36" customWidth="1"/>
    <col min="3326" max="3326" width="7.5" style="36" customWidth="1"/>
    <col min="3327" max="3327" width="2.5" style="36" customWidth="1"/>
    <col min="3328" max="3328" width="23" style="36" bestFit="1" customWidth="1"/>
    <col min="3329" max="3329" width="1.5" style="36" customWidth="1"/>
    <col min="3330" max="3330" width="23" style="36" bestFit="1" customWidth="1"/>
    <col min="3331" max="3331" width="1.5" style="36" customWidth="1"/>
    <col min="3332" max="3332" width="19.5" style="36" customWidth="1"/>
    <col min="3333" max="3333" width="29.5" style="36" customWidth="1"/>
    <col min="3334" max="3577" width="9.5" style="36"/>
    <col min="3578" max="3578" width="12.5" style="36" customWidth="1"/>
    <col min="3579" max="3579" width="31.625" style="36" customWidth="1"/>
    <col min="3580" max="3580" width="5" style="36" customWidth="1"/>
    <col min="3581" max="3581" width="1.625" style="36" customWidth="1"/>
    <col min="3582" max="3582" width="7.5" style="36" customWidth="1"/>
    <col min="3583" max="3583" width="2.5" style="36" customWidth="1"/>
    <col min="3584" max="3584" width="23" style="36" bestFit="1" customWidth="1"/>
    <col min="3585" max="3585" width="1.5" style="36" customWidth="1"/>
    <col min="3586" max="3586" width="23" style="36" bestFit="1" customWidth="1"/>
    <col min="3587" max="3587" width="1.5" style="36" customWidth="1"/>
    <col min="3588" max="3588" width="19.5" style="36" customWidth="1"/>
    <col min="3589" max="3589" width="29.5" style="36" customWidth="1"/>
    <col min="3590" max="3833" width="9.5" style="36"/>
    <col min="3834" max="3834" width="12.5" style="36" customWidth="1"/>
    <col min="3835" max="3835" width="31.625" style="36" customWidth="1"/>
    <col min="3836" max="3836" width="5" style="36" customWidth="1"/>
    <col min="3837" max="3837" width="1.625" style="36" customWidth="1"/>
    <col min="3838" max="3838" width="7.5" style="36" customWidth="1"/>
    <col min="3839" max="3839" width="2.5" style="36" customWidth="1"/>
    <col min="3840" max="3840" width="23" style="36" bestFit="1" customWidth="1"/>
    <col min="3841" max="3841" width="1.5" style="36" customWidth="1"/>
    <col min="3842" max="3842" width="23" style="36" bestFit="1" customWidth="1"/>
    <col min="3843" max="3843" width="1.5" style="36" customWidth="1"/>
    <col min="3844" max="3844" width="19.5" style="36" customWidth="1"/>
    <col min="3845" max="3845" width="29.5" style="36" customWidth="1"/>
    <col min="3846" max="4089" width="9.5" style="36"/>
    <col min="4090" max="4090" width="12.5" style="36" customWidth="1"/>
    <col min="4091" max="4091" width="31.625" style="36" customWidth="1"/>
    <col min="4092" max="4092" width="5" style="36" customWidth="1"/>
    <col min="4093" max="4093" width="1.625" style="36" customWidth="1"/>
    <col min="4094" max="4094" width="7.5" style="36" customWidth="1"/>
    <col min="4095" max="4095" width="2.5" style="36" customWidth="1"/>
    <col min="4096" max="4096" width="23" style="36" bestFit="1" customWidth="1"/>
    <col min="4097" max="4097" width="1.5" style="36" customWidth="1"/>
    <col min="4098" max="4098" width="23" style="36" bestFit="1" customWidth="1"/>
    <col min="4099" max="4099" width="1.5" style="36" customWidth="1"/>
    <col min="4100" max="4100" width="19.5" style="36" customWidth="1"/>
    <col min="4101" max="4101" width="29.5" style="36" customWidth="1"/>
    <col min="4102" max="4345" width="9.5" style="36"/>
    <col min="4346" max="4346" width="12.5" style="36" customWidth="1"/>
    <col min="4347" max="4347" width="31.625" style="36" customWidth="1"/>
    <col min="4348" max="4348" width="5" style="36" customWidth="1"/>
    <col min="4349" max="4349" width="1.625" style="36" customWidth="1"/>
    <col min="4350" max="4350" width="7.5" style="36" customWidth="1"/>
    <col min="4351" max="4351" width="2.5" style="36" customWidth="1"/>
    <col min="4352" max="4352" width="23" style="36" bestFit="1" customWidth="1"/>
    <col min="4353" max="4353" width="1.5" style="36" customWidth="1"/>
    <col min="4354" max="4354" width="23" style="36" bestFit="1" customWidth="1"/>
    <col min="4355" max="4355" width="1.5" style="36" customWidth="1"/>
    <col min="4356" max="4356" width="19.5" style="36" customWidth="1"/>
    <col min="4357" max="4357" width="29.5" style="36" customWidth="1"/>
    <col min="4358" max="4601" width="9.5" style="36"/>
    <col min="4602" max="4602" width="12.5" style="36" customWidth="1"/>
    <col min="4603" max="4603" width="31.625" style="36" customWidth="1"/>
    <col min="4604" max="4604" width="5" style="36" customWidth="1"/>
    <col min="4605" max="4605" width="1.625" style="36" customWidth="1"/>
    <col min="4606" max="4606" width="7.5" style="36" customWidth="1"/>
    <col min="4607" max="4607" width="2.5" style="36" customWidth="1"/>
    <col min="4608" max="4608" width="23" style="36" bestFit="1" customWidth="1"/>
    <col min="4609" max="4609" width="1.5" style="36" customWidth="1"/>
    <col min="4610" max="4610" width="23" style="36" bestFit="1" customWidth="1"/>
    <col min="4611" max="4611" width="1.5" style="36" customWidth="1"/>
    <col min="4612" max="4612" width="19.5" style="36" customWidth="1"/>
    <col min="4613" max="4613" width="29.5" style="36" customWidth="1"/>
    <col min="4614" max="4857" width="9.5" style="36"/>
    <col min="4858" max="4858" width="12.5" style="36" customWidth="1"/>
    <col min="4859" max="4859" width="31.625" style="36" customWidth="1"/>
    <col min="4860" max="4860" width="5" style="36" customWidth="1"/>
    <col min="4861" max="4861" width="1.625" style="36" customWidth="1"/>
    <col min="4862" max="4862" width="7.5" style="36" customWidth="1"/>
    <col min="4863" max="4863" width="2.5" style="36" customWidth="1"/>
    <col min="4864" max="4864" width="23" style="36" bestFit="1" customWidth="1"/>
    <col min="4865" max="4865" width="1.5" style="36" customWidth="1"/>
    <col min="4866" max="4866" width="23" style="36" bestFit="1" customWidth="1"/>
    <col min="4867" max="4867" width="1.5" style="36" customWidth="1"/>
    <col min="4868" max="4868" width="19.5" style="36" customWidth="1"/>
    <col min="4869" max="4869" width="29.5" style="36" customWidth="1"/>
    <col min="4870" max="5113" width="9.5" style="36"/>
    <col min="5114" max="5114" width="12.5" style="36" customWidth="1"/>
    <col min="5115" max="5115" width="31.625" style="36" customWidth="1"/>
    <col min="5116" max="5116" width="5" style="36" customWidth="1"/>
    <col min="5117" max="5117" width="1.625" style="36" customWidth="1"/>
    <col min="5118" max="5118" width="7.5" style="36" customWidth="1"/>
    <col min="5119" max="5119" width="2.5" style="36" customWidth="1"/>
    <col min="5120" max="5120" width="23" style="36" bestFit="1" customWidth="1"/>
    <col min="5121" max="5121" width="1.5" style="36" customWidth="1"/>
    <col min="5122" max="5122" width="23" style="36" bestFit="1" customWidth="1"/>
    <col min="5123" max="5123" width="1.5" style="36" customWidth="1"/>
    <col min="5124" max="5124" width="19.5" style="36" customWidth="1"/>
    <col min="5125" max="5125" width="29.5" style="36" customWidth="1"/>
    <col min="5126" max="5369" width="9.5" style="36"/>
    <col min="5370" max="5370" width="12.5" style="36" customWidth="1"/>
    <col min="5371" max="5371" width="31.625" style="36" customWidth="1"/>
    <col min="5372" max="5372" width="5" style="36" customWidth="1"/>
    <col min="5373" max="5373" width="1.625" style="36" customWidth="1"/>
    <col min="5374" max="5374" width="7.5" style="36" customWidth="1"/>
    <col min="5375" max="5375" width="2.5" style="36" customWidth="1"/>
    <col min="5376" max="5376" width="23" style="36" bestFit="1" customWidth="1"/>
    <col min="5377" max="5377" width="1.5" style="36" customWidth="1"/>
    <col min="5378" max="5378" width="23" style="36" bestFit="1" customWidth="1"/>
    <col min="5379" max="5379" width="1.5" style="36" customWidth="1"/>
    <col min="5380" max="5380" width="19.5" style="36" customWidth="1"/>
    <col min="5381" max="5381" width="29.5" style="36" customWidth="1"/>
    <col min="5382" max="5625" width="9.5" style="36"/>
    <col min="5626" max="5626" width="12.5" style="36" customWidth="1"/>
    <col min="5627" max="5627" width="31.625" style="36" customWidth="1"/>
    <col min="5628" max="5628" width="5" style="36" customWidth="1"/>
    <col min="5629" max="5629" width="1.625" style="36" customWidth="1"/>
    <col min="5630" max="5630" width="7.5" style="36" customWidth="1"/>
    <col min="5631" max="5631" width="2.5" style="36" customWidth="1"/>
    <col min="5632" max="5632" width="23" style="36" bestFit="1" customWidth="1"/>
    <col min="5633" max="5633" width="1.5" style="36" customWidth="1"/>
    <col min="5634" max="5634" width="23" style="36" bestFit="1" customWidth="1"/>
    <col min="5635" max="5635" width="1.5" style="36" customWidth="1"/>
    <col min="5636" max="5636" width="19.5" style="36" customWidth="1"/>
    <col min="5637" max="5637" width="29.5" style="36" customWidth="1"/>
    <col min="5638" max="5881" width="9.5" style="36"/>
    <col min="5882" max="5882" width="12.5" style="36" customWidth="1"/>
    <col min="5883" max="5883" width="31.625" style="36" customWidth="1"/>
    <col min="5884" max="5884" width="5" style="36" customWidth="1"/>
    <col min="5885" max="5885" width="1.625" style="36" customWidth="1"/>
    <col min="5886" max="5886" width="7.5" style="36" customWidth="1"/>
    <col min="5887" max="5887" width="2.5" style="36" customWidth="1"/>
    <col min="5888" max="5888" width="23" style="36" bestFit="1" customWidth="1"/>
    <col min="5889" max="5889" width="1.5" style="36" customWidth="1"/>
    <col min="5890" max="5890" width="23" style="36" bestFit="1" customWidth="1"/>
    <col min="5891" max="5891" width="1.5" style="36" customWidth="1"/>
    <col min="5892" max="5892" width="19.5" style="36" customWidth="1"/>
    <col min="5893" max="5893" width="29.5" style="36" customWidth="1"/>
    <col min="5894" max="6137" width="9.5" style="36"/>
    <col min="6138" max="6138" width="12.5" style="36" customWidth="1"/>
    <col min="6139" max="6139" width="31.625" style="36" customWidth="1"/>
    <col min="6140" max="6140" width="5" style="36" customWidth="1"/>
    <col min="6141" max="6141" width="1.625" style="36" customWidth="1"/>
    <col min="6142" max="6142" width="7.5" style="36" customWidth="1"/>
    <col min="6143" max="6143" width="2.5" style="36" customWidth="1"/>
    <col min="6144" max="6144" width="23" style="36" bestFit="1" customWidth="1"/>
    <col min="6145" max="6145" width="1.5" style="36" customWidth="1"/>
    <col min="6146" max="6146" width="23" style="36" bestFit="1" customWidth="1"/>
    <col min="6147" max="6147" width="1.5" style="36" customWidth="1"/>
    <col min="6148" max="6148" width="19.5" style="36" customWidth="1"/>
    <col min="6149" max="6149" width="29.5" style="36" customWidth="1"/>
    <col min="6150" max="6393" width="9.5" style="36"/>
    <col min="6394" max="6394" width="12.5" style="36" customWidth="1"/>
    <col min="6395" max="6395" width="31.625" style="36" customWidth="1"/>
    <col min="6396" max="6396" width="5" style="36" customWidth="1"/>
    <col min="6397" max="6397" width="1.625" style="36" customWidth="1"/>
    <col min="6398" max="6398" width="7.5" style="36" customWidth="1"/>
    <col min="6399" max="6399" width="2.5" style="36" customWidth="1"/>
    <col min="6400" max="6400" width="23" style="36" bestFit="1" customWidth="1"/>
    <col min="6401" max="6401" width="1.5" style="36" customWidth="1"/>
    <col min="6402" max="6402" width="23" style="36" bestFit="1" customWidth="1"/>
    <col min="6403" max="6403" width="1.5" style="36" customWidth="1"/>
    <col min="6404" max="6404" width="19.5" style="36" customWidth="1"/>
    <col min="6405" max="6405" width="29.5" style="36" customWidth="1"/>
    <col min="6406" max="6649" width="9.5" style="36"/>
    <col min="6650" max="6650" width="12.5" style="36" customWidth="1"/>
    <col min="6651" max="6651" width="31.625" style="36" customWidth="1"/>
    <col min="6652" max="6652" width="5" style="36" customWidth="1"/>
    <col min="6653" max="6653" width="1.625" style="36" customWidth="1"/>
    <col min="6654" max="6654" width="7.5" style="36" customWidth="1"/>
    <col min="6655" max="6655" width="2.5" style="36" customWidth="1"/>
    <col min="6656" max="6656" width="23" style="36" bestFit="1" customWidth="1"/>
    <col min="6657" max="6657" width="1.5" style="36" customWidth="1"/>
    <col min="6658" max="6658" width="23" style="36" bestFit="1" customWidth="1"/>
    <col min="6659" max="6659" width="1.5" style="36" customWidth="1"/>
    <col min="6660" max="6660" width="19.5" style="36" customWidth="1"/>
    <col min="6661" max="6661" width="29.5" style="36" customWidth="1"/>
    <col min="6662" max="6905" width="9.5" style="36"/>
    <col min="6906" max="6906" width="12.5" style="36" customWidth="1"/>
    <col min="6907" max="6907" width="31.625" style="36" customWidth="1"/>
    <col min="6908" max="6908" width="5" style="36" customWidth="1"/>
    <col min="6909" max="6909" width="1.625" style="36" customWidth="1"/>
    <col min="6910" max="6910" width="7.5" style="36" customWidth="1"/>
    <col min="6911" max="6911" width="2.5" style="36" customWidth="1"/>
    <col min="6912" max="6912" width="23" style="36" bestFit="1" customWidth="1"/>
    <col min="6913" max="6913" width="1.5" style="36" customWidth="1"/>
    <col min="6914" max="6914" width="23" style="36" bestFit="1" customWidth="1"/>
    <col min="6915" max="6915" width="1.5" style="36" customWidth="1"/>
    <col min="6916" max="6916" width="19.5" style="36" customWidth="1"/>
    <col min="6917" max="6917" width="29.5" style="36" customWidth="1"/>
    <col min="6918" max="7161" width="9.5" style="36"/>
    <col min="7162" max="7162" width="12.5" style="36" customWidth="1"/>
    <col min="7163" max="7163" width="31.625" style="36" customWidth="1"/>
    <col min="7164" max="7164" width="5" style="36" customWidth="1"/>
    <col min="7165" max="7165" width="1.625" style="36" customWidth="1"/>
    <col min="7166" max="7166" width="7.5" style="36" customWidth="1"/>
    <col min="7167" max="7167" width="2.5" style="36" customWidth="1"/>
    <col min="7168" max="7168" width="23" style="36" bestFit="1" customWidth="1"/>
    <col min="7169" max="7169" width="1.5" style="36" customWidth="1"/>
    <col min="7170" max="7170" width="23" style="36" bestFit="1" customWidth="1"/>
    <col min="7171" max="7171" width="1.5" style="36" customWidth="1"/>
    <col min="7172" max="7172" width="19.5" style="36" customWidth="1"/>
    <col min="7173" max="7173" width="29.5" style="36" customWidth="1"/>
    <col min="7174" max="7417" width="9.5" style="36"/>
    <col min="7418" max="7418" width="12.5" style="36" customWidth="1"/>
    <col min="7419" max="7419" width="31.625" style="36" customWidth="1"/>
    <col min="7420" max="7420" width="5" style="36" customWidth="1"/>
    <col min="7421" max="7421" width="1.625" style="36" customWidth="1"/>
    <col min="7422" max="7422" width="7.5" style="36" customWidth="1"/>
    <col min="7423" max="7423" width="2.5" style="36" customWidth="1"/>
    <col min="7424" max="7424" width="23" style="36" bestFit="1" customWidth="1"/>
    <col min="7425" max="7425" width="1.5" style="36" customWidth="1"/>
    <col min="7426" max="7426" width="23" style="36" bestFit="1" customWidth="1"/>
    <col min="7427" max="7427" width="1.5" style="36" customWidth="1"/>
    <col min="7428" max="7428" width="19.5" style="36" customWidth="1"/>
    <col min="7429" max="7429" width="29.5" style="36" customWidth="1"/>
    <col min="7430" max="7673" width="9.5" style="36"/>
    <col min="7674" max="7674" width="12.5" style="36" customWidth="1"/>
    <col min="7675" max="7675" width="31.625" style="36" customWidth="1"/>
    <col min="7676" max="7676" width="5" style="36" customWidth="1"/>
    <col min="7677" max="7677" width="1.625" style="36" customWidth="1"/>
    <col min="7678" max="7678" width="7.5" style="36" customWidth="1"/>
    <col min="7679" max="7679" width="2.5" style="36" customWidth="1"/>
    <col min="7680" max="7680" width="23" style="36" bestFit="1" customWidth="1"/>
    <col min="7681" max="7681" width="1.5" style="36" customWidth="1"/>
    <col min="7682" max="7682" width="23" style="36" bestFit="1" customWidth="1"/>
    <col min="7683" max="7683" width="1.5" style="36" customWidth="1"/>
    <col min="7684" max="7684" width="19.5" style="36" customWidth="1"/>
    <col min="7685" max="7685" width="29.5" style="36" customWidth="1"/>
    <col min="7686" max="7929" width="9.5" style="36"/>
    <col min="7930" max="7930" width="12.5" style="36" customWidth="1"/>
    <col min="7931" max="7931" width="31.625" style="36" customWidth="1"/>
    <col min="7932" max="7932" width="5" style="36" customWidth="1"/>
    <col min="7933" max="7933" width="1.625" style="36" customWidth="1"/>
    <col min="7934" max="7934" width="7.5" style="36" customWidth="1"/>
    <col min="7935" max="7935" width="2.5" style="36" customWidth="1"/>
    <col min="7936" max="7936" width="23" style="36" bestFit="1" customWidth="1"/>
    <col min="7937" max="7937" width="1.5" style="36" customWidth="1"/>
    <col min="7938" max="7938" width="23" style="36" bestFit="1" customWidth="1"/>
    <col min="7939" max="7939" width="1.5" style="36" customWidth="1"/>
    <col min="7940" max="7940" width="19.5" style="36" customWidth="1"/>
    <col min="7941" max="7941" width="29.5" style="36" customWidth="1"/>
    <col min="7942" max="8185" width="9.5" style="36"/>
    <col min="8186" max="8186" width="12.5" style="36" customWidth="1"/>
    <col min="8187" max="8187" width="31.625" style="36" customWidth="1"/>
    <col min="8188" max="8188" width="5" style="36" customWidth="1"/>
    <col min="8189" max="8189" width="1.625" style="36" customWidth="1"/>
    <col min="8190" max="8190" width="7.5" style="36" customWidth="1"/>
    <col min="8191" max="8191" width="2.5" style="36" customWidth="1"/>
    <col min="8192" max="8192" width="23" style="36" bestFit="1" customWidth="1"/>
    <col min="8193" max="8193" width="1.5" style="36" customWidth="1"/>
    <col min="8194" max="8194" width="23" style="36" bestFit="1" customWidth="1"/>
    <col min="8195" max="8195" width="1.5" style="36" customWidth="1"/>
    <col min="8196" max="8196" width="19.5" style="36" customWidth="1"/>
    <col min="8197" max="8197" width="29.5" style="36" customWidth="1"/>
    <col min="8198" max="8441" width="9.5" style="36"/>
    <col min="8442" max="8442" width="12.5" style="36" customWidth="1"/>
    <col min="8443" max="8443" width="31.625" style="36" customWidth="1"/>
    <col min="8444" max="8444" width="5" style="36" customWidth="1"/>
    <col min="8445" max="8445" width="1.625" style="36" customWidth="1"/>
    <col min="8446" max="8446" width="7.5" style="36" customWidth="1"/>
    <col min="8447" max="8447" width="2.5" style="36" customWidth="1"/>
    <col min="8448" max="8448" width="23" style="36" bestFit="1" customWidth="1"/>
    <col min="8449" max="8449" width="1.5" style="36" customWidth="1"/>
    <col min="8450" max="8450" width="23" style="36" bestFit="1" customWidth="1"/>
    <col min="8451" max="8451" width="1.5" style="36" customWidth="1"/>
    <col min="8452" max="8452" width="19.5" style="36" customWidth="1"/>
    <col min="8453" max="8453" width="29.5" style="36" customWidth="1"/>
    <col min="8454" max="8697" width="9.5" style="36"/>
    <col min="8698" max="8698" width="12.5" style="36" customWidth="1"/>
    <col min="8699" max="8699" width="31.625" style="36" customWidth="1"/>
    <col min="8700" max="8700" width="5" style="36" customWidth="1"/>
    <col min="8701" max="8701" width="1.625" style="36" customWidth="1"/>
    <col min="8702" max="8702" width="7.5" style="36" customWidth="1"/>
    <col min="8703" max="8703" width="2.5" style="36" customWidth="1"/>
    <col min="8704" max="8704" width="23" style="36" bestFit="1" customWidth="1"/>
    <col min="8705" max="8705" width="1.5" style="36" customWidth="1"/>
    <col min="8706" max="8706" width="23" style="36" bestFit="1" customWidth="1"/>
    <col min="8707" max="8707" width="1.5" style="36" customWidth="1"/>
    <col min="8708" max="8708" width="19.5" style="36" customWidth="1"/>
    <col min="8709" max="8709" width="29.5" style="36" customWidth="1"/>
    <col min="8710" max="8953" width="9.5" style="36"/>
    <col min="8954" max="8954" width="12.5" style="36" customWidth="1"/>
    <col min="8955" max="8955" width="31.625" style="36" customWidth="1"/>
    <col min="8956" max="8956" width="5" style="36" customWidth="1"/>
    <col min="8957" max="8957" width="1.625" style="36" customWidth="1"/>
    <col min="8958" max="8958" width="7.5" style="36" customWidth="1"/>
    <col min="8959" max="8959" width="2.5" style="36" customWidth="1"/>
    <col min="8960" max="8960" width="23" style="36" bestFit="1" customWidth="1"/>
    <col min="8961" max="8961" width="1.5" style="36" customWidth="1"/>
    <col min="8962" max="8962" width="23" style="36" bestFit="1" customWidth="1"/>
    <col min="8963" max="8963" width="1.5" style="36" customWidth="1"/>
    <col min="8964" max="8964" width="19.5" style="36" customWidth="1"/>
    <col min="8965" max="8965" width="29.5" style="36" customWidth="1"/>
    <col min="8966" max="9209" width="9.5" style="36"/>
    <col min="9210" max="9210" width="12.5" style="36" customWidth="1"/>
    <col min="9211" max="9211" width="31.625" style="36" customWidth="1"/>
    <col min="9212" max="9212" width="5" style="36" customWidth="1"/>
    <col min="9213" max="9213" width="1.625" style="36" customWidth="1"/>
    <col min="9214" max="9214" width="7.5" style="36" customWidth="1"/>
    <col min="9215" max="9215" width="2.5" style="36" customWidth="1"/>
    <col min="9216" max="9216" width="23" style="36" bestFit="1" customWidth="1"/>
    <col min="9217" max="9217" width="1.5" style="36" customWidth="1"/>
    <col min="9218" max="9218" width="23" style="36" bestFit="1" customWidth="1"/>
    <col min="9219" max="9219" width="1.5" style="36" customWidth="1"/>
    <col min="9220" max="9220" width="19.5" style="36" customWidth="1"/>
    <col min="9221" max="9221" width="29.5" style="36" customWidth="1"/>
    <col min="9222" max="9465" width="9.5" style="36"/>
    <col min="9466" max="9466" width="12.5" style="36" customWidth="1"/>
    <col min="9467" max="9467" width="31.625" style="36" customWidth="1"/>
    <col min="9468" max="9468" width="5" style="36" customWidth="1"/>
    <col min="9469" max="9469" width="1.625" style="36" customWidth="1"/>
    <col min="9470" max="9470" width="7.5" style="36" customWidth="1"/>
    <col min="9471" max="9471" width="2.5" style="36" customWidth="1"/>
    <col min="9472" max="9472" width="23" style="36" bestFit="1" customWidth="1"/>
    <col min="9473" max="9473" width="1.5" style="36" customWidth="1"/>
    <col min="9474" max="9474" width="23" style="36" bestFit="1" customWidth="1"/>
    <col min="9475" max="9475" width="1.5" style="36" customWidth="1"/>
    <col min="9476" max="9476" width="19.5" style="36" customWidth="1"/>
    <col min="9477" max="9477" width="29.5" style="36" customWidth="1"/>
    <col min="9478" max="9721" width="9.5" style="36"/>
    <col min="9722" max="9722" width="12.5" style="36" customWidth="1"/>
    <col min="9723" max="9723" width="31.625" style="36" customWidth="1"/>
    <col min="9724" max="9724" width="5" style="36" customWidth="1"/>
    <col min="9725" max="9725" width="1.625" style="36" customWidth="1"/>
    <col min="9726" max="9726" width="7.5" style="36" customWidth="1"/>
    <col min="9727" max="9727" width="2.5" style="36" customWidth="1"/>
    <col min="9728" max="9728" width="23" style="36" bestFit="1" customWidth="1"/>
    <col min="9729" max="9729" width="1.5" style="36" customWidth="1"/>
    <col min="9730" max="9730" width="23" style="36" bestFit="1" customWidth="1"/>
    <col min="9731" max="9731" width="1.5" style="36" customWidth="1"/>
    <col min="9732" max="9732" width="19.5" style="36" customWidth="1"/>
    <col min="9733" max="9733" width="29.5" style="36" customWidth="1"/>
    <col min="9734" max="9977" width="9.5" style="36"/>
    <col min="9978" max="9978" width="12.5" style="36" customWidth="1"/>
    <col min="9979" max="9979" width="31.625" style="36" customWidth="1"/>
    <col min="9980" max="9980" width="5" style="36" customWidth="1"/>
    <col min="9981" max="9981" width="1.625" style="36" customWidth="1"/>
    <col min="9982" max="9982" width="7.5" style="36" customWidth="1"/>
    <col min="9983" max="9983" width="2.5" style="36" customWidth="1"/>
    <col min="9984" max="9984" width="23" style="36" bestFit="1" customWidth="1"/>
    <col min="9985" max="9985" width="1.5" style="36" customWidth="1"/>
    <col min="9986" max="9986" width="23" style="36" bestFit="1" customWidth="1"/>
    <col min="9987" max="9987" width="1.5" style="36" customWidth="1"/>
    <col min="9988" max="9988" width="19.5" style="36" customWidth="1"/>
    <col min="9989" max="9989" width="29.5" style="36" customWidth="1"/>
    <col min="9990" max="10233" width="9.5" style="36"/>
    <col min="10234" max="10234" width="12.5" style="36" customWidth="1"/>
    <col min="10235" max="10235" width="31.625" style="36" customWidth="1"/>
    <col min="10236" max="10236" width="5" style="36" customWidth="1"/>
    <col min="10237" max="10237" width="1.625" style="36" customWidth="1"/>
    <col min="10238" max="10238" width="7.5" style="36" customWidth="1"/>
    <col min="10239" max="10239" width="2.5" style="36" customWidth="1"/>
    <col min="10240" max="10240" width="23" style="36" bestFit="1" customWidth="1"/>
    <col min="10241" max="10241" width="1.5" style="36" customWidth="1"/>
    <col min="10242" max="10242" width="23" style="36" bestFit="1" customWidth="1"/>
    <col min="10243" max="10243" width="1.5" style="36" customWidth="1"/>
    <col min="10244" max="10244" width="19.5" style="36" customWidth="1"/>
    <col min="10245" max="10245" width="29.5" style="36" customWidth="1"/>
    <col min="10246" max="10489" width="9.5" style="36"/>
    <col min="10490" max="10490" width="12.5" style="36" customWidth="1"/>
    <col min="10491" max="10491" width="31.625" style="36" customWidth="1"/>
    <col min="10492" max="10492" width="5" style="36" customWidth="1"/>
    <col min="10493" max="10493" width="1.625" style="36" customWidth="1"/>
    <col min="10494" max="10494" width="7.5" style="36" customWidth="1"/>
    <col min="10495" max="10495" width="2.5" style="36" customWidth="1"/>
    <col min="10496" max="10496" width="23" style="36" bestFit="1" customWidth="1"/>
    <col min="10497" max="10497" width="1.5" style="36" customWidth="1"/>
    <col min="10498" max="10498" width="23" style="36" bestFit="1" customWidth="1"/>
    <col min="10499" max="10499" width="1.5" style="36" customWidth="1"/>
    <col min="10500" max="10500" width="19.5" style="36" customWidth="1"/>
    <col min="10501" max="10501" width="29.5" style="36" customWidth="1"/>
    <col min="10502" max="10745" width="9.5" style="36"/>
    <col min="10746" max="10746" width="12.5" style="36" customWidth="1"/>
    <col min="10747" max="10747" width="31.625" style="36" customWidth="1"/>
    <col min="10748" max="10748" width="5" style="36" customWidth="1"/>
    <col min="10749" max="10749" width="1.625" style="36" customWidth="1"/>
    <col min="10750" max="10750" width="7.5" style="36" customWidth="1"/>
    <col min="10751" max="10751" width="2.5" style="36" customWidth="1"/>
    <col min="10752" max="10752" width="23" style="36" bestFit="1" customWidth="1"/>
    <col min="10753" max="10753" width="1.5" style="36" customWidth="1"/>
    <col min="10754" max="10754" width="23" style="36" bestFit="1" customWidth="1"/>
    <col min="10755" max="10755" width="1.5" style="36" customWidth="1"/>
    <col min="10756" max="10756" width="19.5" style="36" customWidth="1"/>
    <col min="10757" max="10757" width="29.5" style="36" customWidth="1"/>
    <col min="10758" max="11001" width="9.5" style="36"/>
    <col min="11002" max="11002" width="12.5" style="36" customWidth="1"/>
    <col min="11003" max="11003" width="31.625" style="36" customWidth="1"/>
    <col min="11004" max="11004" width="5" style="36" customWidth="1"/>
    <col min="11005" max="11005" width="1.625" style="36" customWidth="1"/>
    <col min="11006" max="11006" width="7.5" style="36" customWidth="1"/>
    <col min="11007" max="11007" width="2.5" style="36" customWidth="1"/>
    <col min="11008" max="11008" width="23" style="36" bestFit="1" customWidth="1"/>
    <col min="11009" max="11009" width="1.5" style="36" customWidth="1"/>
    <col min="11010" max="11010" width="23" style="36" bestFit="1" customWidth="1"/>
    <col min="11011" max="11011" width="1.5" style="36" customWidth="1"/>
    <col min="11012" max="11012" width="19.5" style="36" customWidth="1"/>
    <col min="11013" max="11013" width="29.5" style="36" customWidth="1"/>
    <col min="11014" max="11257" width="9.5" style="36"/>
    <col min="11258" max="11258" width="12.5" style="36" customWidth="1"/>
    <col min="11259" max="11259" width="31.625" style="36" customWidth="1"/>
    <col min="11260" max="11260" width="5" style="36" customWidth="1"/>
    <col min="11261" max="11261" width="1.625" style="36" customWidth="1"/>
    <col min="11262" max="11262" width="7.5" style="36" customWidth="1"/>
    <col min="11263" max="11263" width="2.5" style="36" customWidth="1"/>
    <col min="11264" max="11264" width="23" style="36" bestFit="1" customWidth="1"/>
    <col min="11265" max="11265" width="1.5" style="36" customWidth="1"/>
    <col min="11266" max="11266" width="23" style="36" bestFit="1" customWidth="1"/>
    <col min="11267" max="11267" width="1.5" style="36" customWidth="1"/>
    <col min="11268" max="11268" width="19.5" style="36" customWidth="1"/>
    <col min="11269" max="11269" width="29.5" style="36" customWidth="1"/>
    <col min="11270" max="11513" width="9.5" style="36"/>
    <col min="11514" max="11514" width="12.5" style="36" customWidth="1"/>
    <col min="11515" max="11515" width="31.625" style="36" customWidth="1"/>
    <col min="11516" max="11516" width="5" style="36" customWidth="1"/>
    <col min="11517" max="11517" width="1.625" style="36" customWidth="1"/>
    <col min="11518" max="11518" width="7.5" style="36" customWidth="1"/>
    <col min="11519" max="11519" width="2.5" style="36" customWidth="1"/>
    <col min="11520" max="11520" width="23" style="36" bestFit="1" customWidth="1"/>
    <col min="11521" max="11521" width="1.5" style="36" customWidth="1"/>
    <col min="11522" max="11522" width="23" style="36" bestFit="1" customWidth="1"/>
    <col min="11523" max="11523" width="1.5" style="36" customWidth="1"/>
    <col min="11524" max="11524" width="19.5" style="36" customWidth="1"/>
    <col min="11525" max="11525" width="29.5" style="36" customWidth="1"/>
    <col min="11526" max="11769" width="9.5" style="36"/>
    <col min="11770" max="11770" width="12.5" style="36" customWidth="1"/>
    <col min="11771" max="11771" width="31.625" style="36" customWidth="1"/>
    <col min="11772" max="11772" width="5" style="36" customWidth="1"/>
    <col min="11773" max="11773" width="1.625" style="36" customWidth="1"/>
    <col min="11774" max="11774" width="7.5" style="36" customWidth="1"/>
    <col min="11775" max="11775" width="2.5" style="36" customWidth="1"/>
    <col min="11776" max="11776" width="23" style="36" bestFit="1" customWidth="1"/>
    <col min="11777" max="11777" width="1.5" style="36" customWidth="1"/>
    <col min="11778" max="11778" width="23" style="36" bestFit="1" customWidth="1"/>
    <col min="11779" max="11779" width="1.5" style="36" customWidth="1"/>
    <col min="11780" max="11780" width="19.5" style="36" customWidth="1"/>
    <col min="11781" max="11781" width="29.5" style="36" customWidth="1"/>
    <col min="11782" max="12025" width="9.5" style="36"/>
    <col min="12026" max="12026" width="12.5" style="36" customWidth="1"/>
    <col min="12027" max="12027" width="31.625" style="36" customWidth="1"/>
    <col min="12028" max="12028" width="5" style="36" customWidth="1"/>
    <col min="12029" max="12029" width="1.625" style="36" customWidth="1"/>
    <col min="12030" max="12030" width="7.5" style="36" customWidth="1"/>
    <col min="12031" max="12031" width="2.5" style="36" customWidth="1"/>
    <col min="12032" max="12032" width="23" style="36" bestFit="1" customWidth="1"/>
    <col min="12033" max="12033" width="1.5" style="36" customWidth="1"/>
    <col min="12034" max="12034" width="23" style="36" bestFit="1" customWidth="1"/>
    <col min="12035" max="12035" width="1.5" style="36" customWidth="1"/>
    <col min="12036" max="12036" width="19.5" style="36" customWidth="1"/>
    <col min="12037" max="12037" width="29.5" style="36" customWidth="1"/>
    <col min="12038" max="12281" width="9.5" style="36"/>
    <col min="12282" max="12282" width="12.5" style="36" customWidth="1"/>
    <col min="12283" max="12283" width="31.625" style="36" customWidth="1"/>
    <col min="12284" max="12284" width="5" style="36" customWidth="1"/>
    <col min="12285" max="12285" width="1.625" style="36" customWidth="1"/>
    <col min="12286" max="12286" width="7.5" style="36" customWidth="1"/>
    <col min="12287" max="12287" width="2.5" style="36" customWidth="1"/>
    <col min="12288" max="12288" width="23" style="36" bestFit="1" customWidth="1"/>
    <col min="12289" max="12289" width="1.5" style="36" customWidth="1"/>
    <col min="12290" max="12290" width="23" style="36" bestFit="1" customWidth="1"/>
    <col min="12291" max="12291" width="1.5" style="36" customWidth="1"/>
    <col min="12292" max="12292" width="19.5" style="36" customWidth="1"/>
    <col min="12293" max="12293" width="29.5" style="36" customWidth="1"/>
    <col min="12294" max="12537" width="9.5" style="36"/>
    <col min="12538" max="12538" width="12.5" style="36" customWidth="1"/>
    <col min="12539" max="12539" width="31.625" style="36" customWidth="1"/>
    <col min="12540" max="12540" width="5" style="36" customWidth="1"/>
    <col min="12541" max="12541" width="1.625" style="36" customWidth="1"/>
    <col min="12542" max="12542" width="7.5" style="36" customWidth="1"/>
    <col min="12543" max="12543" width="2.5" style="36" customWidth="1"/>
    <col min="12544" max="12544" width="23" style="36" bestFit="1" customWidth="1"/>
    <col min="12545" max="12545" width="1.5" style="36" customWidth="1"/>
    <col min="12546" max="12546" width="23" style="36" bestFit="1" customWidth="1"/>
    <col min="12547" max="12547" width="1.5" style="36" customWidth="1"/>
    <col min="12548" max="12548" width="19.5" style="36" customWidth="1"/>
    <col min="12549" max="12549" width="29.5" style="36" customWidth="1"/>
    <col min="12550" max="12793" width="9.5" style="36"/>
    <col min="12794" max="12794" width="12.5" style="36" customWidth="1"/>
    <col min="12795" max="12795" width="31.625" style="36" customWidth="1"/>
    <col min="12796" max="12796" width="5" style="36" customWidth="1"/>
    <col min="12797" max="12797" width="1.625" style="36" customWidth="1"/>
    <col min="12798" max="12798" width="7.5" style="36" customWidth="1"/>
    <col min="12799" max="12799" width="2.5" style="36" customWidth="1"/>
    <col min="12800" max="12800" width="23" style="36" bestFit="1" customWidth="1"/>
    <col min="12801" max="12801" width="1.5" style="36" customWidth="1"/>
    <col min="12802" max="12802" width="23" style="36" bestFit="1" customWidth="1"/>
    <col min="12803" max="12803" width="1.5" style="36" customWidth="1"/>
    <col min="12804" max="12804" width="19.5" style="36" customWidth="1"/>
    <col min="12805" max="12805" width="29.5" style="36" customWidth="1"/>
    <col min="12806" max="13049" width="9.5" style="36"/>
    <col min="13050" max="13050" width="12.5" style="36" customWidth="1"/>
    <col min="13051" max="13051" width="31.625" style="36" customWidth="1"/>
    <col min="13052" max="13052" width="5" style="36" customWidth="1"/>
    <col min="13053" max="13053" width="1.625" style="36" customWidth="1"/>
    <col min="13054" max="13054" width="7.5" style="36" customWidth="1"/>
    <col min="13055" max="13055" width="2.5" style="36" customWidth="1"/>
    <col min="13056" max="13056" width="23" style="36" bestFit="1" customWidth="1"/>
    <col min="13057" max="13057" width="1.5" style="36" customWidth="1"/>
    <col min="13058" max="13058" width="23" style="36" bestFit="1" customWidth="1"/>
    <col min="13059" max="13059" width="1.5" style="36" customWidth="1"/>
    <col min="13060" max="13060" width="19.5" style="36" customWidth="1"/>
    <col min="13061" max="13061" width="29.5" style="36" customWidth="1"/>
    <col min="13062" max="13305" width="9.5" style="36"/>
    <col min="13306" max="13306" width="12.5" style="36" customWidth="1"/>
    <col min="13307" max="13307" width="31.625" style="36" customWidth="1"/>
    <col min="13308" max="13308" width="5" style="36" customWidth="1"/>
    <col min="13309" max="13309" width="1.625" style="36" customWidth="1"/>
    <col min="13310" max="13310" width="7.5" style="36" customWidth="1"/>
    <col min="13311" max="13311" width="2.5" style="36" customWidth="1"/>
    <col min="13312" max="13312" width="23" style="36" bestFit="1" customWidth="1"/>
    <col min="13313" max="13313" width="1.5" style="36" customWidth="1"/>
    <col min="13314" max="13314" width="23" style="36" bestFit="1" customWidth="1"/>
    <col min="13315" max="13315" width="1.5" style="36" customWidth="1"/>
    <col min="13316" max="13316" width="19.5" style="36" customWidth="1"/>
    <col min="13317" max="13317" width="29.5" style="36" customWidth="1"/>
    <col min="13318" max="13561" width="9.5" style="36"/>
    <col min="13562" max="13562" width="12.5" style="36" customWidth="1"/>
    <col min="13563" max="13563" width="31.625" style="36" customWidth="1"/>
    <col min="13564" max="13564" width="5" style="36" customWidth="1"/>
    <col min="13565" max="13565" width="1.625" style="36" customWidth="1"/>
    <col min="13566" max="13566" width="7.5" style="36" customWidth="1"/>
    <col min="13567" max="13567" width="2.5" style="36" customWidth="1"/>
    <col min="13568" max="13568" width="23" style="36" bestFit="1" customWidth="1"/>
    <col min="13569" max="13569" width="1.5" style="36" customWidth="1"/>
    <col min="13570" max="13570" width="23" style="36" bestFit="1" customWidth="1"/>
    <col min="13571" max="13571" width="1.5" style="36" customWidth="1"/>
    <col min="13572" max="13572" width="19.5" style="36" customWidth="1"/>
    <col min="13573" max="13573" width="29.5" style="36" customWidth="1"/>
    <col min="13574" max="13817" width="9.5" style="36"/>
    <col min="13818" max="13818" width="12.5" style="36" customWidth="1"/>
    <col min="13819" max="13819" width="31.625" style="36" customWidth="1"/>
    <col min="13820" max="13820" width="5" style="36" customWidth="1"/>
    <col min="13821" max="13821" width="1.625" style="36" customWidth="1"/>
    <col min="13822" max="13822" width="7.5" style="36" customWidth="1"/>
    <col min="13823" max="13823" width="2.5" style="36" customWidth="1"/>
    <col min="13824" max="13824" width="23" style="36" bestFit="1" customWidth="1"/>
    <col min="13825" max="13825" width="1.5" style="36" customWidth="1"/>
    <col min="13826" max="13826" width="23" style="36" bestFit="1" customWidth="1"/>
    <col min="13827" max="13827" width="1.5" style="36" customWidth="1"/>
    <col min="13828" max="13828" width="19.5" style="36" customWidth="1"/>
    <col min="13829" max="13829" width="29.5" style="36" customWidth="1"/>
    <col min="13830" max="14073" width="9.5" style="36"/>
    <col min="14074" max="14074" width="12.5" style="36" customWidth="1"/>
    <col min="14075" max="14075" width="31.625" style="36" customWidth="1"/>
    <col min="14076" max="14076" width="5" style="36" customWidth="1"/>
    <col min="14077" max="14077" width="1.625" style="36" customWidth="1"/>
    <col min="14078" max="14078" width="7.5" style="36" customWidth="1"/>
    <col min="14079" max="14079" width="2.5" style="36" customWidth="1"/>
    <col min="14080" max="14080" width="23" style="36" bestFit="1" customWidth="1"/>
    <col min="14081" max="14081" width="1.5" style="36" customWidth="1"/>
    <col min="14082" max="14082" width="23" style="36" bestFit="1" customWidth="1"/>
    <col min="14083" max="14083" width="1.5" style="36" customWidth="1"/>
    <col min="14084" max="14084" width="19.5" style="36" customWidth="1"/>
    <col min="14085" max="14085" width="29.5" style="36" customWidth="1"/>
    <col min="14086" max="14329" width="9.5" style="36"/>
    <col min="14330" max="14330" width="12.5" style="36" customWidth="1"/>
    <col min="14331" max="14331" width="31.625" style="36" customWidth="1"/>
    <col min="14332" max="14332" width="5" style="36" customWidth="1"/>
    <col min="14333" max="14333" width="1.625" style="36" customWidth="1"/>
    <col min="14334" max="14334" width="7.5" style="36" customWidth="1"/>
    <col min="14335" max="14335" width="2.5" style="36" customWidth="1"/>
    <col min="14336" max="14336" width="23" style="36" bestFit="1" customWidth="1"/>
    <col min="14337" max="14337" width="1.5" style="36" customWidth="1"/>
    <col min="14338" max="14338" width="23" style="36" bestFit="1" customWidth="1"/>
    <col min="14339" max="14339" width="1.5" style="36" customWidth="1"/>
    <col min="14340" max="14340" width="19.5" style="36" customWidth="1"/>
    <col min="14341" max="14341" width="29.5" style="36" customWidth="1"/>
    <col min="14342" max="14585" width="9.5" style="36"/>
    <col min="14586" max="14586" width="12.5" style="36" customWidth="1"/>
    <col min="14587" max="14587" width="31.625" style="36" customWidth="1"/>
    <col min="14588" max="14588" width="5" style="36" customWidth="1"/>
    <col min="14589" max="14589" width="1.625" style="36" customWidth="1"/>
    <col min="14590" max="14590" width="7.5" style="36" customWidth="1"/>
    <col min="14591" max="14591" width="2.5" style="36" customWidth="1"/>
    <col min="14592" max="14592" width="23" style="36" bestFit="1" customWidth="1"/>
    <col min="14593" max="14593" width="1.5" style="36" customWidth="1"/>
    <col min="14594" max="14594" width="23" style="36" bestFit="1" customWidth="1"/>
    <col min="14595" max="14595" width="1.5" style="36" customWidth="1"/>
    <col min="14596" max="14596" width="19.5" style="36" customWidth="1"/>
    <col min="14597" max="14597" width="29.5" style="36" customWidth="1"/>
    <col min="14598" max="14841" width="9.5" style="36"/>
    <col min="14842" max="14842" width="12.5" style="36" customWidth="1"/>
    <col min="14843" max="14843" width="31.625" style="36" customWidth="1"/>
    <col min="14844" max="14844" width="5" style="36" customWidth="1"/>
    <col min="14845" max="14845" width="1.625" style="36" customWidth="1"/>
    <col min="14846" max="14846" width="7.5" style="36" customWidth="1"/>
    <col min="14847" max="14847" width="2.5" style="36" customWidth="1"/>
    <col min="14848" max="14848" width="23" style="36" bestFit="1" customWidth="1"/>
    <col min="14849" max="14849" width="1.5" style="36" customWidth="1"/>
    <col min="14850" max="14850" width="23" style="36" bestFit="1" customWidth="1"/>
    <col min="14851" max="14851" width="1.5" style="36" customWidth="1"/>
    <col min="14852" max="14852" width="19.5" style="36" customWidth="1"/>
    <col min="14853" max="14853" width="29.5" style="36" customWidth="1"/>
    <col min="14854" max="15097" width="9.5" style="36"/>
    <col min="15098" max="15098" width="12.5" style="36" customWidth="1"/>
    <col min="15099" max="15099" width="31.625" style="36" customWidth="1"/>
    <col min="15100" max="15100" width="5" style="36" customWidth="1"/>
    <col min="15101" max="15101" width="1.625" style="36" customWidth="1"/>
    <col min="15102" max="15102" width="7.5" style="36" customWidth="1"/>
    <col min="15103" max="15103" width="2.5" style="36" customWidth="1"/>
    <col min="15104" max="15104" width="23" style="36" bestFit="1" customWidth="1"/>
    <col min="15105" max="15105" width="1.5" style="36" customWidth="1"/>
    <col min="15106" max="15106" width="23" style="36" bestFit="1" customWidth="1"/>
    <col min="15107" max="15107" width="1.5" style="36" customWidth="1"/>
    <col min="15108" max="15108" width="19.5" style="36" customWidth="1"/>
    <col min="15109" max="15109" width="29.5" style="36" customWidth="1"/>
    <col min="15110" max="15353" width="9.5" style="36"/>
    <col min="15354" max="15354" width="12.5" style="36" customWidth="1"/>
    <col min="15355" max="15355" width="31.625" style="36" customWidth="1"/>
    <col min="15356" max="15356" width="5" style="36" customWidth="1"/>
    <col min="15357" max="15357" width="1.625" style="36" customWidth="1"/>
    <col min="15358" max="15358" width="7.5" style="36" customWidth="1"/>
    <col min="15359" max="15359" width="2.5" style="36" customWidth="1"/>
    <col min="15360" max="15360" width="23" style="36" bestFit="1" customWidth="1"/>
    <col min="15361" max="15361" width="1.5" style="36" customWidth="1"/>
    <col min="15362" max="15362" width="23" style="36" bestFit="1" customWidth="1"/>
    <col min="15363" max="15363" width="1.5" style="36" customWidth="1"/>
    <col min="15364" max="15364" width="19.5" style="36" customWidth="1"/>
    <col min="15365" max="15365" width="29.5" style="36" customWidth="1"/>
    <col min="15366" max="15609" width="9.5" style="36"/>
    <col min="15610" max="15610" width="12.5" style="36" customWidth="1"/>
    <col min="15611" max="15611" width="31.625" style="36" customWidth="1"/>
    <col min="15612" max="15612" width="5" style="36" customWidth="1"/>
    <col min="15613" max="15613" width="1.625" style="36" customWidth="1"/>
    <col min="15614" max="15614" width="7.5" style="36" customWidth="1"/>
    <col min="15615" max="15615" width="2.5" style="36" customWidth="1"/>
    <col min="15616" max="15616" width="23" style="36" bestFit="1" customWidth="1"/>
    <col min="15617" max="15617" width="1.5" style="36" customWidth="1"/>
    <col min="15618" max="15618" width="23" style="36" bestFit="1" customWidth="1"/>
    <col min="15619" max="15619" width="1.5" style="36" customWidth="1"/>
    <col min="15620" max="15620" width="19.5" style="36" customWidth="1"/>
    <col min="15621" max="15621" width="29.5" style="36" customWidth="1"/>
    <col min="15622" max="15865" width="9.5" style="36"/>
    <col min="15866" max="15866" width="12.5" style="36" customWidth="1"/>
    <col min="15867" max="15867" width="31.625" style="36" customWidth="1"/>
    <col min="15868" max="15868" width="5" style="36" customWidth="1"/>
    <col min="15869" max="15869" width="1.625" style="36" customWidth="1"/>
    <col min="15870" max="15870" width="7.5" style="36" customWidth="1"/>
    <col min="15871" max="15871" width="2.5" style="36" customWidth="1"/>
    <col min="15872" max="15872" width="23" style="36" bestFit="1" customWidth="1"/>
    <col min="15873" max="15873" width="1.5" style="36" customWidth="1"/>
    <col min="15874" max="15874" width="23" style="36" bestFit="1" customWidth="1"/>
    <col min="15875" max="15875" width="1.5" style="36" customWidth="1"/>
    <col min="15876" max="15876" width="19.5" style="36" customWidth="1"/>
    <col min="15877" max="15877" width="29.5" style="36" customWidth="1"/>
    <col min="15878" max="16121" width="9.5" style="36"/>
    <col min="16122" max="16122" width="12.5" style="36" customWidth="1"/>
    <col min="16123" max="16123" width="31.625" style="36" customWidth="1"/>
    <col min="16124" max="16124" width="5" style="36" customWidth="1"/>
    <col min="16125" max="16125" width="1.625" style="36" customWidth="1"/>
    <col min="16126" max="16126" width="7.5" style="36" customWidth="1"/>
    <col min="16127" max="16127" width="2.5" style="36" customWidth="1"/>
    <col min="16128" max="16128" width="23" style="36" bestFit="1" customWidth="1"/>
    <col min="16129" max="16129" width="1.5" style="36" customWidth="1"/>
    <col min="16130" max="16130" width="23" style="36" bestFit="1" customWidth="1"/>
    <col min="16131" max="16131" width="1.5" style="36" customWidth="1"/>
    <col min="16132" max="16132" width="19.5" style="36" customWidth="1"/>
    <col min="16133" max="16133" width="29.5" style="36" customWidth="1"/>
    <col min="16134" max="16384" width="9.5" style="36"/>
  </cols>
  <sheetData>
    <row r="2" spans="2:9" x14ac:dyDescent="0.2">
      <c r="B2" s="180" t="s">
        <v>952</v>
      </c>
      <c r="C2" s="180"/>
      <c r="D2" s="180"/>
      <c r="E2" s="180"/>
      <c r="G2" s="180"/>
      <c r="I2" s="180"/>
    </row>
    <row r="3" spans="2:9" x14ac:dyDescent="0.2">
      <c r="B3" s="181" t="s">
        <v>27</v>
      </c>
      <c r="C3" s="180"/>
      <c r="D3" s="180"/>
      <c r="E3" s="180"/>
      <c r="G3" s="180"/>
      <c r="I3" s="180"/>
    </row>
    <row r="4" spans="2:9" x14ac:dyDescent="0.2">
      <c r="B4" s="180" t="s">
        <v>592</v>
      </c>
      <c r="C4" s="180"/>
      <c r="D4" s="180"/>
      <c r="E4" s="180"/>
      <c r="G4" s="180"/>
      <c r="I4" s="180"/>
    </row>
    <row r="5" spans="2:9" x14ac:dyDescent="0.2">
      <c r="B5" s="80" t="s">
        <v>25</v>
      </c>
      <c r="C5" s="37"/>
      <c r="D5" s="37"/>
      <c r="E5" s="37"/>
      <c r="F5" s="52"/>
      <c r="G5" s="37"/>
      <c r="H5" s="52"/>
      <c r="I5" s="37"/>
    </row>
    <row r="6" spans="2:9" x14ac:dyDescent="0.2">
      <c r="B6" s="180"/>
      <c r="C6" s="180"/>
      <c r="D6" s="180"/>
      <c r="E6" s="180"/>
      <c r="G6" s="180"/>
      <c r="I6" s="180"/>
    </row>
    <row r="7" spans="2:9" x14ac:dyDescent="0.2">
      <c r="B7" s="180"/>
      <c r="C7" s="51" t="s">
        <v>593</v>
      </c>
      <c r="D7" s="51"/>
      <c r="E7" s="51" t="s">
        <v>594</v>
      </c>
      <c r="G7" s="51"/>
      <c r="I7" s="51"/>
    </row>
    <row r="8" spans="2:9" x14ac:dyDescent="0.2">
      <c r="B8" s="38" t="s">
        <v>8</v>
      </c>
      <c r="C8" s="91" t="s">
        <v>595</v>
      </c>
      <c r="D8" s="85"/>
      <c r="E8" s="91" t="s">
        <v>102</v>
      </c>
      <c r="G8" s="91" t="s">
        <v>596</v>
      </c>
      <c r="I8" s="91" t="s">
        <v>597</v>
      </c>
    </row>
    <row r="9" spans="2:9" x14ac:dyDescent="0.2">
      <c r="B9" s="39" t="s">
        <v>0</v>
      </c>
      <c r="C9" s="190"/>
      <c r="D9" s="17"/>
      <c r="E9" s="41"/>
      <c r="G9" s="41"/>
      <c r="I9" s="41"/>
    </row>
    <row r="10" spans="2:9" x14ac:dyDescent="0.2">
      <c r="B10" s="36" t="s">
        <v>26</v>
      </c>
      <c r="C10" s="6" t="e">
        <f>SUMIF(#REF!,'الارصدة الافتتاحية'!B10,#REF!)</f>
        <v>#REF!</v>
      </c>
      <c r="D10" s="27"/>
      <c r="E10" s="6" t="e">
        <f>'6-5'!#REF!</f>
        <v>#REF!</v>
      </c>
      <c r="F10" s="43"/>
      <c r="G10" s="255" t="e">
        <f>E10-C10</f>
        <v>#REF!</v>
      </c>
      <c r="H10" s="249"/>
      <c r="I10" s="5"/>
    </row>
    <row r="11" spans="2:9" x14ac:dyDescent="0.2">
      <c r="B11" s="36" t="s">
        <v>86</v>
      </c>
      <c r="C11" s="6" t="e">
        <f>SUMIF(#REF!,'الارصدة الافتتاحية'!B11,#REF!)</f>
        <v>#REF!</v>
      </c>
      <c r="D11" s="27"/>
      <c r="E11" s="6">
        <v>13817035</v>
      </c>
      <c r="F11" s="43"/>
      <c r="G11" s="255" t="e">
        <f t="shared" ref="G11:G37" si="0">E11-C11</f>
        <v>#REF!</v>
      </c>
      <c r="H11" s="249"/>
      <c r="I11" s="5" t="s">
        <v>946</v>
      </c>
    </row>
    <row r="12" spans="2:9" x14ac:dyDescent="0.2">
      <c r="B12" s="36" t="s">
        <v>83</v>
      </c>
      <c r="C12" s="6" t="e">
        <f>SUMIF(#REF!,'الارصدة الافتتاحية'!B12,#REF!)+الموردين!D2</f>
        <v>#REF!</v>
      </c>
      <c r="D12" s="27"/>
      <c r="E12" s="6" t="e">
        <f>'6-5'!#REF!</f>
        <v>#REF!</v>
      </c>
      <c r="F12" s="43"/>
      <c r="G12" s="255" t="e">
        <f t="shared" si="0"/>
        <v>#REF!</v>
      </c>
      <c r="H12" s="249"/>
      <c r="I12" s="5" t="s">
        <v>946</v>
      </c>
    </row>
    <row r="13" spans="2:9" x14ac:dyDescent="0.2">
      <c r="B13" s="36" t="s">
        <v>571</v>
      </c>
      <c r="C13" s="6" t="e">
        <f>SUMIF(#REF!,'الارصدة الافتتاحية'!B13,#REF!)</f>
        <v>#REF!</v>
      </c>
      <c r="D13" s="27"/>
      <c r="E13" s="6">
        <v>7064335</v>
      </c>
      <c r="F13" s="43"/>
      <c r="G13" s="255" t="e">
        <f t="shared" si="0"/>
        <v>#REF!</v>
      </c>
      <c r="H13" s="249"/>
      <c r="I13" s="5"/>
    </row>
    <row r="14" spans="2:9" x14ac:dyDescent="0.2">
      <c r="B14" s="36" t="s">
        <v>61</v>
      </c>
      <c r="C14" s="6" t="e">
        <f>SUMIF(#REF!,'الارصدة الافتتاحية'!B14,#REF!)</f>
        <v>#REF!</v>
      </c>
      <c r="D14" s="27"/>
      <c r="E14" s="6">
        <v>33490146</v>
      </c>
      <c r="F14" s="43"/>
      <c r="G14" s="255" t="e">
        <f t="shared" si="0"/>
        <v>#REF!</v>
      </c>
      <c r="H14" s="249"/>
      <c r="I14" s="5"/>
    </row>
    <row r="15" spans="2:9" ht="21" thickBot="1" x14ac:dyDescent="0.25">
      <c r="B15" s="39" t="s">
        <v>1</v>
      </c>
      <c r="C15" s="7" t="e">
        <f>SUM(C10:C14)</f>
        <v>#REF!</v>
      </c>
      <c r="D15" s="15"/>
      <c r="E15" s="7" t="e">
        <f>SUM(E10:E14)</f>
        <v>#REF!</v>
      </c>
      <c r="G15" s="256"/>
      <c r="H15" s="249"/>
      <c r="I15" s="8"/>
    </row>
    <row r="16" spans="2:9" ht="21" thickTop="1" x14ac:dyDescent="0.2">
      <c r="B16" s="39" t="s">
        <v>9</v>
      </c>
      <c r="C16" s="27"/>
      <c r="D16" s="45"/>
      <c r="E16" s="27"/>
      <c r="G16" s="257"/>
      <c r="H16" s="249"/>
      <c r="I16" s="13"/>
    </row>
    <row r="17" spans="2:9" x14ac:dyDescent="0.2">
      <c r="B17" s="36" t="s">
        <v>574</v>
      </c>
      <c r="C17" s="6" t="e">
        <f>SUMIF(#REF!,'الارصدة الافتتاحية'!B17,#REF!)</f>
        <v>#REF!</v>
      </c>
      <c r="D17" s="45"/>
      <c r="E17" s="27">
        <f>'8'!S21</f>
        <v>1466911</v>
      </c>
      <c r="G17" s="255" t="e">
        <f t="shared" si="0"/>
        <v>#REF!</v>
      </c>
      <c r="H17" s="249"/>
      <c r="I17" s="5" t="s">
        <v>946</v>
      </c>
    </row>
    <row r="18" spans="2:9" x14ac:dyDescent="0.2">
      <c r="B18" s="36" t="s">
        <v>108</v>
      </c>
      <c r="C18" s="6" t="e">
        <f>SUMIF(#REF!,'الارصدة الافتتاحية'!B18,#REF!)</f>
        <v>#REF!</v>
      </c>
      <c r="D18" s="27"/>
      <c r="E18" s="5">
        <f>'10-9'!F18</f>
        <v>21060</v>
      </c>
      <c r="G18" s="255" t="e">
        <f t="shared" si="0"/>
        <v>#REF!</v>
      </c>
      <c r="H18" s="249"/>
      <c r="I18" s="5"/>
    </row>
    <row r="19" spans="2:9" x14ac:dyDescent="0.2">
      <c r="B19" s="39" t="s">
        <v>10</v>
      </c>
      <c r="C19" s="9" t="e">
        <f>SUM(C17:C18)</f>
        <v>#REF!</v>
      </c>
      <c r="D19" s="46"/>
      <c r="E19" s="9">
        <f>SUM(E17:E18)</f>
        <v>1487971</v>
      </c>
      <c r="G19" s="256"/>
      <c r="H19" s="249"/>
      <c r="I19" s="8"/>
    </row>
    <row r="20" spans="2:9" ht="21" thickBot="1" x14ac:dyDescent="0.25">
      <c r="B20" s="39" t="s">
        <v>11</v>
      </c>
      <c r="C20" s="7" t="e">
        <f>C19+C15</f>
        <v>#REF!</v>
      </c>
      <c r="D20" s="8"/>
      <c r="E20" s="7" t="e">
        <f>E15+E19</f>
        <v>#REF!</v>
      </c>
      <c r="G20" s="256"/>
      <c r="H20" s="249"/>
      <c r="I20" s="8"/>
    </row>
    <row r="21" spans="2:9" ht="21" thickTop="1" x14ac:dyDescent="0.2">
      <c r="B21" s="38" t="s">
        <v>12</v>
      </c>
      <c r="C21" s="27"/>
      <c r="D21" s="45"/>
      <c r="E21" s="27"/>
      <c r="G21" s="257"/>
      <c r="H21" s="249"/>
      <c r="I21" s="13"/>
    </row>
    <row r="22" spans="2:9" x14ac:dyDescent="0.2">
      <c r="B22" s="39" t="s">
        <v>13</v>
      </c>
      <c r="C22" s="27"/>
      <c r="D22" s="27"/>
      <c r="E22" s="27"/>
      <c r="G22" s="257"/>
      <c r="H22" s="249"/>
      <c r="I22" s="13"/>
    </row>
    <row r="23" spans="2:9" x14ac:dyDescent="0.2">
      <c r="B23" s="47" t="s">
        <v>554</v>
      </c>
      <c r="C23" s="6" t="e">
        <f>-SUMIF(#REF!,'الارصدة الافتتاحية'!B23,#REF!)</f>
        <v>#REF!</v>
      </c>
      <c r="D23" s="46"/>
      <c r="E23" s="13">
        <v>7303540</v>
      </c>
      <c r="F23" s="43"/>
      <c r="G23" s="255" t="e">
        <f t="shared" si="0"/>
        <v>#REF!</v>
      </c>
      <c r="H23" s="249"/>
      <c r="I23" s="5"/>
    </row>
    <row r="24" spans="2:9" x14ac:dyDescent="0.2">
      <c r="B24" s="47" t="s">
        <v>88</v>
      </c>
      <c r="C24" s="6">
        <f>الموردين!E2</f>
        <v>28878637.07</v>
      </c>
      <c r="D24" s="46"/>
      <c r="E24" s="6">
        <v>28878637</v>
      </c>
      <c r="F24" s="43"/>
      <c r="G24" s="255">
        <f t="shared" si="0"/>
        <v>-7.0000000298023224E-2</v>
      </c>
      <c r="H24" s="249"/>
      <c r="I24" s="5" t="s">
        <v>946</v>
      </c>
    </row>
    <row r="25" spans="2:9" x14ac:dyDescent="0.2">
      <c r="B25" s="36" t="s">
        <v>58</v>
      </c>
      <c r="C25" s="6" t="e">
        <f>-SUMIF(#REF!,'الارصدة الافتتاحية'!B25,#REF!)</f>
        <v>#REF!</v>
      </c>
      <c r="D25" s="28"/>
      <c r="E25" s="5">
        <f>'12-11'!E12</f>
        <v>403186</v>
      </c>
      <c r="F25" s="43"/>
      <c r="G25" s="255" t="e">
        <f t="shared" si="0"/>
        <v>#REF!</v>
      </c>
      <c r="H25" s="249"/>
      <c r="I25" s="5"/>
    </row>
    <row r="26" spans="2:9" x14ac:dyDescent="0.2">
      <c r="B26" s="50" t="s">
        <v>85</v>
      </c>
      <c r="C26" s="6" t="e">
        <f>-SUMIF(#REF!,'الارصدة الافتتاحية'!B26,#REF!)</f>
        <v>#REF!</v>
      </c>
      <c r="E26" s="13">
        <f>'12-11'!E34</f>
        <v>745711</v>
      </c>
      <c r="G26" s="255" t="e">
        <f t="shared" si="0"/>
        <v>#REF!</v>
      </c>
      <c r="H26" s="249"/>
      <c r="I26" s="5"/>
    </row>
    <row r="27" spans="2:9" ht="21" thickBot="1" x14ac:dyDescent="0.25">
      <c r="B27" s="39" t="s">
        <v>14</v>
      </c>
      <c r="C27" s="16" t="e">
        <f>SUM(C23:C26)</f>
        <v>#REF!</v>
      </c>
      <c r="D27" s="13"/>
      <c r="E27" s="16">
        <f>SUM(E23:E26)</f>
        <v>37331074</v>
      </c>
      <c r="G27" s="258"/>
      <c r="H27" s="249"/>
      <c r="I27" s="28"/>
    </row>
    <row r="28" spans="2:9" ht="21" thickTop="1" x14ac:dyDescent="0.2">
      <c r="B28" s="39" t="s">
        <v>15</v>
      </c>
      <c r="C28" s="191"/>
      <c r="D28" s="27"/>
      <c r="E28" s="27"/>
      <c r="G28" s="257"/>
      <c r="H28" s="249"/>
      <c r="I28" s="13"/>
    </row>
    <row r="29" spans="2:9" x14ac:dyDescent="0.2">
      <c r="B29" s="36" t="s">
        <v>62</v>
      </c>
      <c r="C29" s="6" t="e">
        <f>-SUMIF(#REF!,'الارصدة الافتتاحية'!B29,#REF!)</f>
        <v>#REF!</v>
      </c>
      <c r="D29" s="46"/>
      <c r="E29" s="6">
        <f>'13-14'!J11</f>
        <v>111501</v>
      </c>
      <c r="F29" s="43"/>
      <c r="G29" s="255" t="e">
        <f t="shared" si="0"/>
        <v>#REF!</v>
      </c>
      <c r="H29" s="249"/>
      <c r="I29" s="5"/>
    </row>
    <row r="30" spans="2:9" x14ac:dyDescent="0.2">
      <c r="B30" s="36" t="s">
        <v>63</v>
      </c>
      <c r="C30" s="6" t="e">
        <f>-SUMIF(#REF!,'الارصدة الافتتاحية'!B30,#REF!)</f>
        <v>#REF!</v>
      </c>
      <c r="D30" s="46"/>
      <c r="E30" s="6">
        <f>'7'!J35</f>
        <v>0</v>
      </c>
      <c r="F30" s="43"/>
      <c r="G30" s="255" t="e">
        <f t="shared" si="0"/>
        <v>#REF!</v>
      </c>
      <c r="H30" s="249"/>
      <c r="I30" s="5"/>
    </row>
    <row r="31" spans="2:9" x14ac:dyDescent="0.2">
      <c r="B31" s="39" t="s">
        <v>16</v>
      </c>
      <c r="C31" s="49" t="e">
        <f>SUM(C29:C30)</f>
        <v>#REF!</v>
      </c>
      <c r="D31" s="13"/>
      <c r="E31" s="49">
        <f>SUM(E29:E30)</f>
        <v>111501</v>
      </c>
      <c r="G31" s="258"/>
      <c r="H31" s="249"/>
      <c r="I31" s="28"/>
    </row>
    <row r="32" spans="2:9" ht="21" thickBot="1" x14ac:dyDescent="0.25">
      <c r="B32" s="39" t="s">
        <v>17</v>
      </c>
      <c r="C32" s="16" t="e">
        <f>C31+C27</f>
        <v>#REF!</v>
      </c>
      <c r="D32" s="27"/>
      <c r="E32" s="16">
        <f>E27+E31</f>
        <v>37442575</v>
      </c>
      <c r="G32" s="258"/>
      <c r="H32" s="249"/>
      <c r="I32" s="28"/>
    </row>
    <row r="33" spans="2:9" ht="21" thickTop="1" x14ac:dyDescent="0.2">
      <c r="C33" s="6"/>
      <c r="D33" s="27"/>
      <c r="E33" s="27"/>
      <c r="G33" s="257"/>
      <c r="H33" s="249"/>
      <c r="I33" s="13"/>
    </row>
    <row r="34" spans="2:9" x14ac:dyDescent="0.2">
      <c r="B34" s="38" t="s">
        <v>18</v>
      </c>
      <c r="C34" s="6"/>
      <c r="D34" s="27"/>
      <c r="E34" s="27"/>
      <c r="G34" s="257"/>
      <c r="H34" s="249"/>
      <c r="I34" s="13"/>
    </row>
    <row r="35" spans="2:9" x14ac:dyDescent="0.2">
      <c r="B35" s="36" t="s">
        <v>5</v>
      </c>
      <c r="C35" s="6" t="e">
        <f>-SUMIF(#REF!,'الارصدة الافتتاحية'!B35,#REF!)</f>
        <v>#REF!</v>
      </c>
      <c r="D35" s="46"/>
      <c r="E35" s="6">
        <f>'قائمة التغيرات'!C15</f>
        <v>3000000</v>
      </c>
      <c r="G35" s="255" t="e">
        <f t="shared" si="0"/>
        <v>#REF!</v>
      </c>
      <c r="H35" s="249"/>
      <c r="I35" s="5"/>
    </row>
    <row r="36" spans="2:9" x14ac:dyDescent="0.2">
      <c r="B36" s="36" t="s">
        <v>84</v>
      </c>
      <c r="C36" s="6" t="e">
        <f>-SUMIF(#REF!,'الارصدة الافتتاحية'!B36,#REF!)</f>
        <v>#REF!</v>
      </c>
      <c r="D36" s="46"/>
      <c r="E36" s="6">
        <f>'قائمة التغيرات'!G15</f>
        <v>0</v>
      </c>
      <c r="G36" s="255" t="e">
        <f t="shared" si="0"/>
        <v>#REF!</v>
      </c>
      <c r="H36" s="249"/>
      <c r="I36" s="5" t="s">
        <v>946</v>
      </c>
    </row>
    <row r="37" spans="2:9" x14ac:dyDescent="0.2">
      <c r="B37" s="36" t="s">
        <v>7</v>
      </c>
      <c r="C37" s="6" t="e">
        <f>-SUMIF(#REF!,'الارصدة الافتتاحية'!B37,#REF!)</f>
        <v>#REF!</v>
      </c>
      <c r="D37" s="27"/>
      <c r="E37" s="4">
        <f>'قائمة التغيرات'!I15</f>
        <v>25946082</v>
      </c>
      <c r="G37" s="255" t="e">
        <f t="shared" si="0"/>
        <v>#REF!</v>
      </c>
      <c r="H37" s="249"/>
      <c r="I37" s="5" t="s">
        <v>946</v>
      </c>
    </row>
    <row r="38" spans="2:9" x14ac:dyDescent="0.2">
      <c r="B38" s="39" t="s">
        <v>19</v>
      </c>
      <c r="C38" s="193" t="e">
        <f>SUM(C35:C37)</f>
        <v>#REF!</v>
      </c>
      <c r="D38" s="27"/>
      <c r="E38" s="9">
        <f>SUM(E35:E37)</f>
        <v>28946082</v>
      </c>
      <c r="G38" s="256"/>
      <c r="H38" s="249"/>
      <c r="I38" s="8"/>
    </row>
    <row r="39" spans="2:9" ht="21" thickBot="1" x14ac:dyDescent="0.25">
      <c r="B39" s="39" t="s">
        <v>20</v>
      </c>
      <c r="C39" s="10" t="e">
        <f>C38+C32</f>
        <v>#REF!</v>
      </c>
      <c r="D39" s="8"/>
      <c r="E39" s="10">
        <f>E38+E32</f>
        <v>66388657</v>
      </c>
      <c r="G39" s="256"/>
      <c r="H39" s="60"/>
      <c r="I39" s="8"/>
    </row>
    <row r="40" spans="2:9" ht="21" thickTop="1" x14ac:dyDescent="0.2">
      <c r="B40" s="39"/>
      <c r="C40" s="8"/>
      <c r="D40" s="8"/>
      <c r="E40" s="8"/>
      <c r="G40" s="8"/>
      <c r="I40" s="8"/>
    </row>
    <row r="41" spans="2:9" x14ac:dyDescent="0.2">
      <c r="B41" s="39"/>
      <c r="C41" s="8"/>
      <c r="D41" s="8"/>
      <c r="E41" s="8"/>
      <c r="G41" s="8"/>
      <c r="I41" s="8"/>
    </row>
    <row r="42" spans="2:9" x14ac:dyDescent="0.2">
      <c r="B42" s="39"/>
      <c r="C42" s="8"/>
      <c r="D42" s="8"/>
      <c r="E42" s="8"/>
      <c r="G42" s="8"/>
      <c r="I42" s="8"/>
    </row>
    <row r="43" spans="2:9" x14ac:dyDescent="0.2">
      <c r="B43" s="39"/>
      <c r="C43" s="8"/>
      <c r="D43" s="8"/>
      <c r="E43" s="8"/>
      <c r="G43" s="8"/>
      <c r="I43" s="8"/>
    </row>
    <row r="44" spans="2:9" x14ac:dyDescent="0.2">
      <c r="B44" s="39"/>
      <c r="C44" s="8"/>
      <c r="D44" s="8"/>
      <c r="E44" s="8"/>
      <c r="G44" s="8"/>
      <c r="I44" s="8"/>
    </row>
    <row r="45" spans="2:9" x14ac:dyDescent="0.2">
      <c r="B45" s="39"/>
      <c r="C45" s="8"/>
      <c r="D45" s="8"/>
      <c r="E45" s="8"/>
      <c r="G45" s="8"/>
      <c r="I45" s="8"/>
    </row>
    <row r="46" spans="2:9" x14ac:dyDescent="0.2">
      <c r="B46" s="51"/>
      <c r="C46" s="51"/>
      <c r="D46" s="51"/>
      <c r="E46" s="51"/>
      <c r="G46" s="51"/>
      <c r="I46" s="51"/>
    </row>
    <row r="47" spans="2:9" x14ac:dyDescent="0.2">
      <c r="C47" s="27" t="e">
        <f>C39-C20</f>
        <v>#REF!</v>
      </c>
      <c r="E47" s="27" t="e">
        <f>E39-E20</f>
        <v>#REF!</v>
      </c>
      <c r="G47" s="27">
        <f>G39-G20</f>
        <v>0</v>
      </c>
      <c r="I47" s="27">
        <f>I39-I20</f>
        <v>0</v>
      </c>
    </row>
  </sheetData>
  <printOptions horizontalCentered="1"/>
  <pageMargins left="0.43307086614173229" right="0.59055118110236227" top="0.62992125984251968" bottom="0" header="0.23622047244094491" footer="0"/>
  <pageSetup paperSize="9" scale="95" firstPageNumber="5"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E17"/>
  <sheetViews>
    <sheetView rightToLeft="1" workbookViewId="0">
      <selection activeCell="E2" sqref="E2"/>
    </sheetView>
  </sheetViews>
  <sheetFormatPr defaultColWidth="8.75" defaultRowHeight="15" x14ac:dyDescent="0.25"/>
  <cols>
    <col min="1" max="1" width="3" style="274" customWidth="1"/>
    <col min="2" max="2" width="97.125" style="274" bestFit="1" customWidth="1"/>
    <col min="3" max="4" width="8.75" style="274"/>
    <col min="5" max="5" width="25.375" style="274" bestFit="1" customWidth="1"/>
    <col min="6" max="16384" width="8.75" style="274"/>
  </cols>
  <sheetData>
    <row r="1" spans="2:5" x14ac:dyDescent="0.25">
      <c r="B1" s="274" t="s">
        <v>597</v>
      </c>
      <c r="C1" s="274" t="s">
        <v>726</v>
      </c>
      <c r="D1" s="274" t="s">
        <v>727</v>
      </c>
      <c r="E1" s="274" t="s">
        <v>953</v>
      </c>
    </row>
    <row r="2" spans="2:5" x14ac:dyDescent="0.25">
      <c r="B2" s="274" t="s">
        <v>715</v>
      </c>
    </row>
    <row r="3" spans="2:5" ht="30" x14ac:dyDescent="0.25">
      <c r="B3" s="275" t="s">
        <v>719</v>
      </c>
    </row>
    <row r="5" spans="2:5" x14ac:dyDescent="0.25">
      <c r="B5" s="274" t="s">
        <v>947</v>
      </c>
    </row>
    <row r="7" spans="2:5" x14ac:dyDescent="0.25">
      <c r="B7" s="274" t="s">
        <v>945</v>
      </c>
    </row>
    <row r="8" spans="2:5" x14ac:dyDescent="0.25">
      <c r="B8" s="274" t="e">
        <f>#REF!</f>
        <v>#REF!</v>
      </c>
      <c r="C8" s="276" t="e">
        <f>#REF!</f>
        <v>#REF!</v>
      </c>
      <c r="D8" s="276" t="e">
        <f>#REF!</f>
        <v>#REF!</v>
      </c>
      <c r="E8" s="274" t="s">
        <v>950</v>
      </c>
    </row>
    <row r="9" spans="2:5" x14ac:dyDescent="0.25">
      <c r="B9" s="274" t="e">
        <f>#REF!</f>
        <v>#REF!</v>
      </c>
      <c r="C9" s="276" t="e">
        <f>#REF!</f>
        <v>#REF!</v>
      </c>
      <c r="D9" s="276" t="e">
        <f>#REF!</f>
        <v>#REF!</v>
      </c>
      <c r="E9" s="274" t="s">
        <v>950</v>
      </c>
    </row>
    <row r="10" spans="2:5" x14ac:dyDescent="0.25">
      <c r="B10" s="274" t="e">
        <f>#REF!</f>
        <v>#REF!</v>
      </c>
      <c r="C10" s="276" t="e">
        <f>#REF!</f>
        <v>#REF!</v>
      </c>
      <c r="E10" s="274" t="s">
        <v>950</v>
      </c>
    </row>
    <row r="12" spans="2:5" x14ac:dyDescent="0.25">
      <c r="B12" s="274" t="s">
        <v>733</v>
      </c>
    </row>
    <row r="13" spans="2:5" x14ac:dyDescent="0.25">
      <c r="B13" s="274" t="e">
        <f>#REF!</f>
        <v>#REF!</v>
      </c>
      <c r="C13" s="276" t="e">
        <f>#REF!</f>
        <v>#REF!</v>
      </c>
    </row>
    <row r="14" spans="2:5" x14ac:dyDescent="0.25">
      <c r="B14" s="274" t="e">
        <f>#REF!</f>
        <v>#REF!</v>
      </c>
      <c r="C14" s="276" t="e">
        <f>#REF!</f>
        <v>#REF!</v>
      </c>
    </row>
    <row r="17" spans="2:3" x14ac:dyDescent="0.25">
      <c r="B17" s="274" t="s">
        <v>948</v>
      </c>
      <c r="C17" s="274" t="s">
        <v>951</v>
      </c>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Q400"/>
  <sheetViews>
    <sheetView showGridLines="0" rightToLeft="1" showOutlineSymbols="0" zoomScale="80" zoomScaleNormal="80" workbookViewId="0">
      <pane xSplit="5" ySplit="1" topLeftCell="F148" activePane="bottomRight" state="frozen"/>
      <selection pane="topRight" activeCell="F1" sqref="F1"/>
      <selection pane="bottomLeft" activeCell="A2" sqref="A2"/>
      <selection pane="bottomRight" activeCell="H148" sqref="H148:I148"/>
    </sheetView>
  </sheetViews>
  <sheetFormatPr defaultColWidth="6.25" defaultRowHeight="15" x14ac:dyDescent="0.2"/>
  <cols>
    <col min="1" max="1" width="4.5" style="104" bestFit="1" customWidth="1"/>
    <col min="2" max="2" width="6" style="104" bestFit="1" customWidth="1"/>
    <col min="3" max="3" width="34.875" style="104" bestFit="1" customWidth="1"/>
    <col min="4" max="4" width="13.625" style="105" bestFit="1" customWidth="1"/>
    <col min="5" max="5" width="13.625" style="104" bestFit="1" customWidth="1"/>
    <col min="6" max="6" width="16.5" style="104" bestFit="1" customWidth="1"/>
    <col min="7" max="7" width="16.5" style="105" bestFit="1" customWidth="1"/>
    <col min="8" max="8" width="15.125" style="105" bestFit="1" customWidth="1"/>
    <col min="9" max="9" width="14.875" style="105" bestFit="1" customWidth="1"/>
    <col min="10" max="10" width="17" style="105" customWidth="1"/>
    <col min="11" max="13" width="23.625" style="105" customWidth="1"/>
    <col min="14" max="14" width="12.875" style="120" bestFit="1" customWidth="1"/>
    <col min="15" max="15" width="15.625" style="117" customWidth="1"/>
    <col min="16" max="16" width="14.5" style="117" customWidth="1"/>
    <col min="17" max="17" width="10" style="105" customWidth="1"/>
    <col min="18" max="256" width="6.25" style="105"/>
    <col min="257" max="257" width="16.125" style="105" customWidth="1"/>
    <col min="258" max="258" width="22.125" style="105" customWidth="1"/>
    <col min="259" max="259" width="20.625" style="105" customWidth="1"/>
    <col min="260" max="260" width="22.25" style="105" customWidth="1"/>
    <col min="261" max="261" width="18.25" style="105" customWidth="1"/>
    <col min="262" max="262" width="20.5" style="105" customWidth="1"/>
    <col min="263" max="263" width="34.125" style="105" customWidth="1"/>
    <col min="264" max="264" width="13.5" style="105" customWidth="1"/>
    <col min="265" max="512" width="6.25" style="105"/>
    <col min="513" max="513" width="16.125" style="105" customWidth="1"/>
    <col min="514" max="514" width="22.125" style="105" customWidth="1"/>
    <col min="515" max="515" width="20.625" style="105" customWidth="1"/>
    <col min="516" max="516" width="22.25" style="105" customWidth="1"/>
    <col min="517" max="517" width="18.25" style="105" customWidth="1"/>
    <col min="518" max="518" width="20.5" style="105" customWidth="1"/>
    <col min="519" max="519" width="34.125" style="105" customWidth="1"/>
    <col min="520" max="520" width="13.5" style="105" customWidth="1"/>
    <col min="521" max="768" width="6.25" style="105"/>
    <col min="769" max="769" width="16.125" style="105" customWidth="1"/>
    <col min="770" max="770" width="22.125" style="105" customWidth="1"/>
    <col min="771" max="771" width="20.625" style="105" customWidth="1"/>
    <col min="772" max="772" width="22.25" style="105" customWidth="1"/>
    <col min="773" max="773" width="18.25" style="105" customWidth="1"/>
    <col min="774" max="774" width="20.5" style="105" customWidth="1"/>
    <col min="775" max="775" width="34.125" style="105" customWidth="1"/>
    <col min="776" max="776" width="13.5" style="105" customWidth="1"/>
    <col min="777" max="1024" width="6.25" style="105"/>
    <col min="1025" max="1025" width="16.125" style="105" customWidth="1"/>
    <col min="1026" max="1026" width="22.125" style="105" customWidth="1"/>
    <col min="1027" max="1027" width="20.625" style="105" customWidth="1"/>
    <col min="1028" max="1028" width="22.25" style="105" customWidth="1"/>
    <col min="1029" max="1029" width="18.25" style="105" customWidth="1"/>
    <col min="1030" max="1030" width="20.5" style="105" customWidth="1"/>
    <col min="1031" max="1031" width="34.125" style="105" customWidth="1"/>
    <col min="1032" max="1032" width="13.5" style="105" customWidth="1"/>
    <col min="1033" max="1280" width="6.25" style="105"/>
    <col min="1281" max="1281" width="16.125" style="105" customWidth="1"/>
    <col min="1282" max="1282" width="22.125" style="105" customWidth="1"/>
    <col min="1283" max="1283" width="20.625" style="105" customWidth="1"/>
    <col min="1284" max="1284" width="22.25" style="105" customWidth="1"/>
    <col min="1285" max="1285" width="18.25" style="105" customWidth="1"/>
    <col min="1286" max="1286" width="20.5" style="105" customWidth="1"/>
    <col min="1287" max="1287" width="34.125" style="105" customWidth="1"/>
    <col min="1288" max="1288" width="13.5" style="105" customWidth="1"/>
    <col min="1289" max="1536" width="6.25" style="105"/>
    <col min="1537" max="1537" width="16.125" style="105" customWidth="1"/>
    <col min="1538" max="1538" width="22.125" style="105" customWidth="1"/>
    <col min="1539" max="1539" width="20.625" style="105" customWidth="1"/>
    <col min="1540" max="1540" width="22.25" style="105" customWidth="1"/>
    <col min="1541" max="1541" width="18.25" style="105" customWidth="1"/>
    <col min="1542" max="1542" width="20.5" style="105" customWidth="1"/>
    <col min="1543" max="1543" width="34.125" style="105" customWidth="1"/>
    <col min="1544" max="1544" width="13.5" style="105" customWidth="1"/>
    <col min="1545" max="1792" width="6.25" style="105"/>
    <col min="1793" max="1793" width="16.125" style="105" customWidth="1"/>
    <col min="1794" max="1794" width="22.125" style="105" customWidth="1"/>
    <col min="1795" max="1795" width="20.625" style="105" customWidth="1"/>
    <col min="1796" max="1796" width="22.25" style="105" customWidth="1"/>
    <col min="1797" max="1797" width="18.25" style="105" customWidth="1"/>
    <col min="1798" max="1798" width="20.5" style="105" customWidth="1"/>
    <col min="1799" max="1799" width="34.125" style="105" customWidth="1"/>
    <col min="1800" max="1800" width="13.5" style="105" customWidth="1"/>
    <col min="1801" max="2048" width="6.25" style="105"/>
    <col min="2049" max="2049" width="16.125" style="105" customWidth="1"/>
    <col min="2050" max="2050" width="22.125" style="105" customWidth="1"/>
    <col min="2051" max="2051" width="20.625" style="105" customWidth="1"/>
    <col min="2052" max="2052" width="22.25" style="105" customWidth="1"/>
    <col min="2053" max="2053" width="18.25" style="105" customWidth="1"/>
    <col min="2054" max="2054" width="20.5" style="105" customWidth="1"/>
    <col min="2055" max="2055" width="34.125" style="105" customWidth="1"/>
    <col min="2056" max="2056" width="13.5" style="105" customWidth="1"/>
    <col min="2057" max="2304" width="6.25" style="105"/>
    <col min="2305" max="2305" width="16.125" style="105" customWidth="1"/>
    <col min="2306" max="2306" width="22.125" style="105" customWidth="1"/>
    <col min="2307" max="2307" width="20.625" style="105" customWidth="1"/>
    <col min="2308" max="2308" width="22.25" style="105" customWidth="1"/>
    <col min="2309" max="2309" width="18.25" style="105" customWidth="1"/>
    <col min="2310" max="2310" width="20.5" style="105" customWidth="1"/>
    <col min="2311" max="2311" width="34.125" style="105" customWidth="1"/>
    <col min="2312" max="2312" width="13.5" style="105" customWidth="1"/>
    <col min="2313" max="2560" width="6.25" style="105"/>
    <col min="2561" max="2561" width="16.125" style="105" customWidth="1"/>
    <col min="2562" max="2562" width="22.125" style="105" customWidth="1"/>
    <col min="2563" max="2563" width="20.625" style="105" customWidth="1"/>
    <col min="2564" max="2564" width="22.25" style="105" customWidth="1"/>
    <col min="2565" max="2565" width="18.25" style="105" customWidth="1"/>
    <col min="2566" max="2566" width="20.5" style="105" customWidth="1"/>
    <col min="2567" max="2567" width="34.125" style="105" customWidth="1"/>
    <col min="2568" max="2568" width="13.5" style="105" customWidth="1"/>
    <col min="2569" max="2816" width="6.25" style="105"/>
    <col min="2817" max="2817" width="16.125" style="105" customWidth="1"/>
    <col min="2818" max="2818" width="22.125" style="105" customWidth="1"/>
    <col min="2819" max="2819" width="20.625" style="105" customWidth="1"/>
    <col min="2820" max="2820" width="22.25" style="105" customWidth="1"/>
    <col min="2821" max="2821" width="18.25" style="105" customWidth="1"/>
    <col min="2822" max="2822" width="20.5" style="105" customWidth="1"/>
    <col min="2823" max="2823" width="34.125" style="105" customWidth="1"/>
    <col min="2824" max="2824" width="13.5" style="105" customWidth="1"/>
    <col min="2825" max="3072" width="6.25" style="105"/>
    <col min="3073" max="3073" width="16.125" style="105" customWidth="1"/>
    <col min="3074" max="3074" width="22.125" style="105" customWidth="1"/>
    <col min="3075" max="3075" width="20.625" style="105" customWidth="1"/>
    <col min="3076" max="3076" width="22.25" style="105" customWidth="1"/>
    <col min="3077" max="3077" width="18.25" style="105" customWidth="1"/>
    <col min="3078" max="3078" width="20.5" style="105" customWidth="1"/>
    <col min="3079" max="3079" width="34.125" style="105" customWidth="1"/>
    <col min="3080" max="3080" width="13.5" style="105" customWidth="1"/>
    <col min="3081" max="3328" width="6.25" style="105"/>
    <col min="3329" max="3329" width="16.125" style="105" customWidth="1"/>
    <col min="3330" max="3330" width="22.125" style="105" customWidth="1"/>
    <col min="3331" max="3331" width="20.625" style="105" customWidth="1"/>
    <col min="3332" max="3332" width="22.25" style="105" customWidth="1"/>
    <col min="3333" max="3333" width="18.25" style="105" customWidth="1"/>
    <col min="3334" max="3334" width="20.5" style="105" customWidth="1"/>
    <col min="3335" max="3335" width="34.125" style="105" customWidth="1"/>
    <col min="3336" max="3336" width="13.5" style="105" customWidth="1"/>
    <col min="3337" max="3584" width="6.25" style="105"/>
    <col min="3585" max="3585" width="16.125" style="105" customWidth="1"/>
    <col min="3586" max="3586" width="22.125" style="105" customWidth="1"/>
    <col min="3587" max="3587" width="20.625" style="105" customWidth="1"/>
    <col min="3588" max="3588" width="22.25" style="105" customWidth="1"/>
    <col min="3589" max="3589" width="18.25" style="105" customWidth="1"/>
    <col min="3590" max="3590" width="20.5" style="105" customWidth="1"/>
    <col min="3591" max="3591" width="34.125" style="105" customWidth="1"/>
    <col min="3592" max="3592" width="13.5" style="105" customWidth="1"/>
    <col min="3593" max="3840" width="6.25" style="105"/>
    <col min="3841" max="3841" width="16.125" style="105" customWidth="1"/>
    <col min="3842" max="3842" width="22.125" style="105" customWidth="1"/>
    <col min="3843" max="3843" width="20.625" style="105" customWidth="1"/>
    <col min="3844" max="3844" width="22.25" style="105" customWidth="1"/>
    <col min="3845" max="3845" width="18.25" style="105" customWidth="1"/>
    <col min="3846" max="3846" width="20.5" style="105" customWidth="1"/>
    <col min="3847" max="3847" width="34.125" style="105" customWidth="1"/>
    <col min="3848" max="3848" width="13.5" style="105" customWidth="1"/>
    <col min="3849" max="4096" width="6.25" style="105"/>
    <col min="4097" max="4097" width="16.125" style="105" customWidth="1"/>
    <col min="4098" max="4098" width="22.125" style="105" customWidth="1"/>
    <col min="4099" max="4099" width="20.625" style="105" customWidth="1"/>
    <col min="4100" max="4100" width="22.25" style="105" customWidth="1"/>
    <col min="4101" max="4101" width="18.25" style="105" customWidth="1"/>
    <col min="4102" max="4102" width="20.5" style="105" customWidth="1"/>
    <col min="4103" max="4103" width="34.125" style="105" customWidth="1"/>
    <col min="4104" max="4104" width="13.5" style="105" customWidth="1"/>
    <col min="4105" max="4352" width="6.25" style="105"/>
    <col min="4353" max="4353" width="16.125" style="105" customWidth="1"/>
    <col min="4354" max="4354" width="22.125" style="105" customWidth="1"/>
    <col min="4355" max="4355" width="20.625" style="105" customWidth="1"/>
    <col min="4356" max="4356" width="22.25" style="105" customWidth="1"/>
    <col min="4357" max="4357" width="18.25" style="105" customWidth="1"/>
    <col min="4358" max="4358" width="20.5" style="105" customWidth="1"/>
    <col min="4359" max="4359" width="34.125" style="105" customWidth="1"/>
    <col min="4360" max="4360" width="13.5" style="105" customWidth="1"/>
    <col min="4361" max="4608" width="6.25" style="105"/>
    <col min="4609" max="4609" width="16.125" style="105" customWidth="1"/>
    <col min="4610" max="4610" width="22.125" style="105" customWidth="1"/>
    <col min="4611" max="4611" width="20.625" style="105" customWidth="1"/>
    <col min="4612" max="4612" width="22.25" style="105" customWidth="1"/>
    <col min="4613" max="4613" width="18.25" style="105" customWidth="1"/>
    <col min="4614" max="4614" width="20.5" style="105" customWidth="1"/>
    <col min="4615" max="4615" width="34.125" style="105" customWidth="1"/>
    <col min="4616" max="4616" width="13.5" style="105" customWidth="1"/>
    <col min="4617" max="4864" width="6.25" style="105"/>
    <col min="4865" max="4865" width="16.125" style="105" customWidth="1"/>
    <col min="4866" max="4866" width="22.125" style="105" customWidth="1"/>
    <col min="4867" max="4867" width="20.625" style="105" customWidth="1"/>
    <col min="4868" max="4868" width="22.25" style="105" customWidth="1"/>
    <col min="4869" max="4869" width="18.25" style="105" customWidth="1"/>
    <col min="4870" max="4870" width="20.5" style="105" customWidth="1"/>
    <col min="4871" max="4871" width="34.125" style="105" customWidth="1"/>
    <col min="4872" max="4872" width="13.5" style="105" customWidth="1"/>
    <col min="4873" max="5120" width="6.25" style="105"/>
    <col min="5121" max="5121" width="16.125" style="105" customWidth="1"/>
    <col min="5122" max="5122" width="22.125" style="105" customWidth="1"/>
    <col min="5123" max="5123" width="20.625" style="105" customWidth="1"/>
    <col min="5124" max="5124" width="22.25" style="105" customWidth="1"/>
    <col min="5125" max="5125" width="18.25" style="105" customWidth="1"/>
    <col min="5126" max="5126" width="20.5" style="105" customWidth="1"/>
    <col min="5127" max="5127" width="34.125" style="105" customWidth="1"/>
    <col min="5128" max="5128" width="13.5" style="105" customWidth="1"/>
    <col min="5129" max="5376" width="6.25" style="105"/>
    <col min="5377" max="5377" width="16.125" style="105" customWidth="1"/>
    <col min="5378" max="5378" width="22.125" style="105" customWidth="1"/>
    <col min="5379" max="5379" width="20.625" style="105" customWidth="1"/>
    <col min="5380" max="5380" width="22.25" style="105" customWidth="1"/>
    <col min="5381" max="5381" width="18.25" style="105" customWidth="1"/>
    <col min="5382" max="5382" width="20.5" style="105" customWidth="1"/>
    <col min="5383" max="5383" width="34.125" style="105" customWidth="1"/>
    <col min="5384" max="5384" width="13.5" style="105" customWidth="1"/>
    <col min="5385" max="5632" width="6.25" style="105"/>
    <col min="5633" max="5633" width="16.125" style="105" customWidth="1"/>
    <col min="5634" max="5634" width="22.125" style="105" customWidth="1"/>
    <col min="5635" max="5635" width="20.625" style="105" customWidth="1"/>
    <col min="5636" max="5636" width="22.25" style="105" customWidth="1"/>
    <col min="5637" max="5637" width="18.25" style="105" customWidth="1"/>
    <col min="5638" max="5638" width="20.5" style="105" customWidth="1"/>
    <col min="5639" max="5639" width="34.125" style="105" customWidth="1"/>
    <col min="5640" max="5640" width="13.5" style="105" customWidth="1"/>
    <col min="5641" max="5888" width="6.25" style="105"/>
    <col min="5889" max="5889" width="16.125" style="105" customWidth="1"/>
    <col min="5890" max="5890" width="22.125" style="105" customWidth="1"/>
    <col min="5891" max="5891" width="20.625" style="105" customWidth="1"/>
    <col min="5892" max="5892" width="22.25" style="105" customWidth="1"/>
    <col min="5893" max="5893" width="18.25" style="105" customWidth="1"/>
    <col min="5894" max="5894" width="20.5" style="105" customWidth="1"/>
    <col min="5895" max="5895" width="34.125" style="105" customWidth="1"/>
    <col min="5896" max="5896" width="13.5" style="105" customWidth="1"/>
    <col min="5897" max="6144" width="6.25" style="105"/>
    <col min="6145" max="6145" width="16.125" style="105" customWidth="1"/>
    <col min="6146" max="6146" width="22.125" style="105" customWidth="1"/>
    <col min="6147" max="6147" width="20.625" style="105" customWidth="1"/>
    <col min="6148" max="6148" width="22.25" style="105" customWidth="1"/>
    <col min="6149" max="6149" width="18.25" style="105" customWidth="1"/>
    <col min="6150" max="6150" width="20.5" style="105" customWidth="1"/>
    <col min="6151" max="6151" width="34.125" style="105" customWidth="1"/>
    <col min="6152" max="6152" width="13.5" style="105" customWidth="1"/>
    <col min="6153" max="6400" width="6.25" style="105"/>
    <col min="6401" max="6401" width="16.125" style="105" customWidth="1"/>
    <col min="6402" max="6402" width="22.125" style="105" customWidth="1"/>
    <col min="6403" max="6403" width="20.625" style="105" customWidth="1"/>
    <col min="6404" max="6404" width="22.25" style="105" customWidth="1"/>
    <col min="6405" max="6405" width="18.25" style="105" customWidth="1"/>
    <col min="6406" max="6406" width="20.5" style="105" customWidth="1"/>
    <col min="6407" max="6407" width="34.125" style="105" customWidth="1"/>
    <col min="6408" max="6408" width="13.5" style="105" customWidth="1"/>
    <col min="6409" max="6656" width="6.25" style="105"/>
    <col min="6657" max="6657" width="16.125" style="105" customWidth="1"/>
    <col min="6658" max="6658" width="22.125" style="105" customWidth="1"/>
    <col min="6659" max="6659" width="20.625" style="105" customWidth="1"/>
    <col min="6660" max="6660" width="22.25" style="105" customWidth="1"/>
    <col min="6661" max="6661" width="18.25" style="105" customWidth="1"/>
    <col min="6662" max="6662" width="20.5" style="105" customWidth="1"/>
    <col min="6663" max="6663" width="34.125" style="105" customWidth="1"/>
    <col min="6664" max="6664" width="13.5" style="105" customWidth="1"/>
    <col min="6665" max="6912" width="6.25" style="105"/>
    <col min="6913" max="6913" width="16.125" style="105" customWidth="1"/>
    <col min="6914" max="6914" width="22.125" style="105" customWidth="1"/>
    <col min="6915" max="6915" width="20.625" style="105" customWidth="1"/>
    <col min="6916" max="6916" width="22.25" style="105" customWidth="1"/>
    <col min="6917" max="6917" width="18.25" style="105" customWidth="1"/>
    <col min="6918" max="6918" width="20.5" style="105" customWidth="1"/>
    <col min="6919" max="6919" width="34.125" style="105" customWidth="1"/>
    <col min="6920" max="6920" width="13.5" style="105" customWidth="1"/>
    <col min="6921" max="7168" width="6.25" style="105"/>
    <col min="7169" max="7169" width="16.125" style="105" customWidth="1"/>
    <col min="7170" max="7170" width="22.125" style="105" customWidth="1"/>
    <col min="7171" max="7171" width="20.625" style="105" customWidth="1"/>
    <col min="7172" max="7172" width="22.25" style="105" customWidth="1"/>
    <col min="7173" max="7173" width="18.25" style="105" customWidth="1"/>
    <col min="7174" max="7174" width="20.5" style="105" customWidth="1"/>
    <col min="7175" max="7175" width="34.125" style="105" customWidth="1"/>
    <col min="7176" max="7176" width="13.5" style="105" customWidth="1"/>
    <col min="7177" max="7424" width="6.25" style="105"/>
    <col min="7425" max="7425" width="16.125" style="105" customWidth="1"/>
    <col min="7426" max="7426" width="22.125" style="105" customWidth="1"/>
    <col min="7427" max="7427" width="20.625" style="105" customWidth="1"/>
    <col min="7428" max="7428" width="22.25" style="105" customWidth="1"/>
    <col min="7429" max="7429" width="18.25" style="105" customWidth="1"/>
    <col min="7430" max="7430" width="20.5" style="105" customWidth="1"/>
    <col min="7431" max="7431" width="34.125" style="105" customWidth="1"/>
    <col min="7432" max="7432" width="13.5" style="105" customWidth="1"/>
    <col min="7433" max="7680" width="6.25" style="105"/>
    <col min="7681" max="7681" width="16.125" style="105" customWidth="1"/>
    <col min="7682" max="7682" width="22.125" style="105" customWidth="1"/>
    <col min="7683" max="7683" width="20.625" style="105" customWidth="1"/>
    <col min="7684" max="7684" width="22.25" style="105" customWidth="1"/>
    <col min="7685" max="7685" width="18.25" style="105" customWidth="1"/>
    <col min="7686" max="7686" width="20.5" style="105" customWidth="1"/>
    <col min="7687" max="7687" width="34.125" style="105" customWidth="1"/>
    <col min="7688" max="7688" width="13.5" style="105" customWidth="1"/>
    <col min="7689" max="7936" width="6.25" style="105"/>
    <col min="7937" max="7937" width="16.125" style="105" customWidth="1"/>
    <col min="7938" max="7938" width="22.125" style="105" customWidth="1"/>
    <col min="7939" max="7939" width="20.625" style="105" customWidth="1"/>
    <col min="7940" max="7940" width="22.25" style="105" customWidth="1"/>
    <col min="7941" max="7941" width="18.25" style="105" customWidth="1"/>
    <col min="7942" max="7942" width="20.5" style="105" customWidth="1"/>
    <col min="7943" max="7943" width="34.125" style="105" customWidth="1"/>
    <col min="7944" max="7944" width="13.5" style="105" customWidth="1"/>
    <col min="7945" max="8192" width="6.25" style="105"/>
    <col min="8193" max="8193" width="16.125" style="105" customWidth="1"/>
    <col min="8194" max="8194" width="22.125" style="105" customWidth="1"/>
    <col min="8195" max="8195" width="20.625" style="105" customWidth="1"/>
    <col min="8196" max="8196" width="22.25" style="105" customWidth="1"/>
    <col min="8197" max="8197" width="18.25" style="105" customWidth="1"/>
    <col min="8198" max="8198" width="20.5" style="105" customWidth="1"/>
    <col min="8199" max="8199" width="34.125" style="105" customWidth="1"/>
    <col min="8200" max="8200" width="13.5" style="105" customWidth="1"/>
    <col min="8201" max="8448" width="6.25" style="105"/>
    <col min="8449" max="8449" width="16.125" style="105" customWidth="1"/>
    <col min="8450" max="8450" width="22.125" style="105" customWidth="1"/>
    <col min="8451" max="8451" width="20.625" style="105" customWidth="1"/>
    <col min="8452" max="8452" width="22.25" style="105" customWidth="1"/>
    <col min="8453" max="8453" width="18.25" style="105" customWidth="1"/>
    <col min="8454" max="8454" width="20.5" style="105" customWidth="1"/>
    <col min="8455" max="8455" width="34.125" style="105" customWidth="1"/>
    <col min="8456" max="8456" width="13.5" style="105" customWidth="1"/>
    <col min="8457" max="8704" width="6.25" style="105"/>
    <col min="8705" max="8705" width="16.125" style="105" customWidth="1"/>
    <col min="8706" max="8706" width="22.125" style="105" customWidth="1"/>
    <col min="8707" max="8707" width="20.625" style="105" customWidth="1"/>
    <col min="8708" max="8708" width="22.25" style="105" customWidth="1"/>
    <col min="8709" max="8709" width="18.25" style="105" customWidth="1"/>
    <col min="8710" max="8710" width="20.5" style="105" customWidth="1"/>
    <col min="8711" max="8711" width="34.125" style="105" customWidth="1"/>
    <col min="8712" max="8712" width="13.5" style="105" customWidth="1"/>
    <col min="8713" max="8960" width="6.25" style="105"/>
    <col min="8961" max="8961" width="16.125" style="105" customWidth="1"/>
    <col min="8962" max="8962" width="22.125" style="105" customWidth="1"/>
    <col min="8963" max="8963" width="20.625" style="105" customWidth="1"/>
    <col min="8964" max="8964" width="22.25" style="105" customWidth="1"/>
    <col min="8965" max="8965" width="18.25" style="105" customWidth="1"/>
    <col min="8966" max="8966" width="20.5" style="105" customWidth="1"/>
    <col min="8967" max="8967" width="34.125" style="105" customWidth="1"/>
    <col min="8968" max="8968" width="13.5" style="105" customWidth="1"/>
    <col min="8969" max="9216" width="6.25" style="105"/>
    <col min="9217" max="9217" width="16.125" style="105" customWidth="1"/>
    <col min="9218" max="9218" width="22.125" style="105" customWidth="1"/>
    <col min="9219" max="9219" width="20.625" style="105" customWidth="1"/>
    <col min="9220" max="9220" width="22.25" style="105" customWidth="1"/>
    <col min="9221" max="9221" width="18.25" style="105" customWidth="1"/>
    <col min="9222" max="9222" width="20.5" style="105" customWidth="1"/>
    <col min="9223" max="9223" width="34.125" style="105" customWidth="1"/>
    <col min="9224" max="9224" width="13.5" style="105" customWidth="1"/>
    <col min="9225" max="9472" width="6.25" style="105"/>
    <col min="9473" max="9473" width="16.125" style="105" customWidth="1"/>
    <col min="9474" max="9474" width="22.125" style="105" customWidth="1"/>
    <col min="9475" max="9475" width="20.625" style="105" customWidth="1"/>
    <col min="9476" max="9476" width="22.25" style="105" customWidth="1"/>
    <col min="9477" max="9477" width="18.25" style="105" customWidth="1"/>
    <col min="9478" max="9478" width="20.5" style="105" customWidth="1"/>
    <col min="9479" max="9479" width="34.125" style="105" customWidth="1"/>
    <col min="9480" max="9480" width="13.5" style="105" customWidth="1"/>
    <col min="9481" max="9728" width="6.25" style="105"/>
    <col min="9729" max="9729" width="16.125" style="105" customWidth="1"/>
    <col min="9730" max="9730" width="22.125" style="105" customWidth="1"/>
    <col min="9731" max="9731" width="20.625" style="105" customWidth="1"/>
    <col min="9732" max="9732" width="22.25" style="105" customWidth="1"/>
    <col min="9733" max="9733" width="18.25" style="105" customWidth="1"/>
    <col min="9734" max="9734" width="20.5" style="105" customWidth="1"/>
    <col min="9735" max="9735" width="34.125" style="105" customWidth="1"/>
    <col min="9736" max="9736" width="13.5" style="105" customWidth="1"/>
    <col min="9737" max="9984" width="6.25" style="105"/>
    <col min="9985" max="9985" width="16.125" style="105" customWidth="1"/>
    <col min="9986" max="9986" width="22.125" style="105" customWidth="1"/>
    <col min="9987" max="9987" width="20.625" style="105" customWidth="1"/>
    <col min="9988" max="9988" width="22.25" style="105" customWidth="1"/>
    <col min="9989" max="9989" width="18.25" style="105" customWidth="1"/>
    <col min="9990" max="9990" width="20.5" style="105" customWidth="1"/>
    <col min="9991" max="9991" width="34.125" style="105" customWidth="1"/>
    <col min="9992" max="9992" width="13.5" style="105" customWidth="1"/>
    <col min="9993" max="10240" width="6.25" style="105"/>
    <col min="10241" max="10241" width="16.125" style="105" customWidth="1"/>
    <col min="10242" max="10242" width="22.125" style="105" customWidth="1"/>
    <col min="10243" max="10243" width="20.625" style="105" customWidth="1"/>
    <col min="10244" max="10244" width="22.25" style="105" customWidth="1"/>
    <col min="10245" max="10245" width="18.25" style="105" customWidth="1"/>
    <col min="10246" max="10246" width="20.5" style="105" customWidth="1"/>
    <col min="10247" max="10247" width="34.125" style="105" customWidth="1"/>
    <col min="10248" max="10248" width="13.5" style="105" customWidth="1"/>
    <col min="10249" max="10496" width="6.25" style="105"/>
    <col min="10497" max="10497" width="16.125" style="105" customWidth="1"/>
    <col min="10498" max="10498" width="22.125" style="105" customWidth="1"/>
    <col min="10499" max="10499" width="20.625" style="105" customWidth="1"/>
    <col min="10500" max="10500" width="22.25" style="105" customWidth="1"/>
    <col min="10501" max="10501" width="18.25" style="105" customWidth="1"/>
    <col min="10502" max="10502" width="20.5" style="105" customWidth="1"/>
    <col min="10503" max="10503" width="34.125" style="105" customWidth="1"/>
    <col min="10504" max="10504" width="13.5" style="105" customWidth="1"/>
    <col min="10505" max="10752" width="6.25" style="105"/>
    <col min="10753" max="10753" width="16.125" style="105" customWidth="1"/>
    <col min="10754" max="10754" width="22.125" style="105" customWidth="1"/>
    <col min="10755" max="10755" width="20.625" style="105" customWidth="1"/>
    <col min="10756" max="10756" width="22.25" style="105" customWidth="1"/>
    <col min="10757" max="10757" width="18.25" style="105" customWidth="1"/>
    <col min="10758" max="10758" width="20.5" style="105" customWidth="1"/>
    <col min="10759" max="10759" width="34.125" style="105" customWidth="1"/>
    <col min="10760" max="10760" width="13.5" style="105" customWidth="1"/>
    <col min="10761" max="11008" width="6.25" style="105"/>
    <col min="11009" max="11009" width="16.125" style="105" customWidth="1"/>
    <col min="11010" max="11010" width="22.125" style="105" customWidth="1"/>
    <col min="11011" max="11011" width="20.625" style="105" customWidth="1"/>
    <col min="11012" max="11012" width="22.25" style="105" customWidth="1"/>
    <col min="11013" max="11013" width="18.25" style="105" customWidth="1"/>
    <col min="11014" max="11014" width="20.5" style="105" customWidth="1"/>
    <col min="11015" max="11015" width="34.125" style="105" customWidth="1"/>
    <col min="11016" max="11016" width="13.5" style="105" customWidth="1"/>
    <col min="11017" max="11264" width="6.25" style="105"/>
    <col min="11265" max="11265" width="16.125" style="105" customWidth="1"/>
    <col min="11266" max="11266" width="22.125" style="105" customWidth="1"/>
    <col min="11267" max="11267" width="20.625" style="105" customWidth="1"/>
    <col min="11268" max="11268" width="22.25" style="105" customWidth="1"/>
    <col min="11269" max="11269" width="18.25" style="105" customWidth="1"/>
    <col min="11270" max="11270" width="20.5" style="105" customWidth="1"/>
    <col min="11271" max="11271" width="34.125" style="105" customWidth="1"/>
    <col min="11272" max="11272" width="13.5" style="105" customWidth="1"/>
    <col min="11273" max="11520" width="6.25" style="105"/>
    <col min="11521" max="11521" width="16.125" style="105" customWidth="1"/>
    <col min="11522" max="11522" width="22.125" style="105" customWidth="1"/>
    <col min="11523" max="11523" width="20.625" style="105" customWidth="1"/>
    <col min="11524" max="11524" width="22.25" style="105" customWidth="1"/>
    <col min="11525" max="11525" width="18.25" style="105" customWidth="1"/>
    <col min="11526" max="11526" width="20.5" style="105" customWidth="1"/>
    <col min="11527" max="11527" width="34.125" style="105" customWidth="1"/>
    <col min="11528" max="11528" width="13.5" style="105" customWidth="1"/>
    <col min="11529" max="11776" width="6.25" style="105"/>
    <col min="11777" max="11777" width="16.125" style="105" customWidth="1"/>
    <col min="11778" max="11778" width="22.125" style="105" customWidth="1"/>
    <col min="11779" max="11779" width="20.625" style="105" customWidth="1"/>
    <col min="11780" max="11780" width="22.25" style="105" customWidth="1"/>
    <col min="11781" max="11781" width="18.25" style="105" customWidth="1"/>
    <col min="11782" max="11782" width="20.5" style="105" customWidth="1"/>
    <col min="11783" max="11783" width="34.125" style="105" customWidth="1"/>
    <col min="11784" max="11784" width="13.5" style="105" customWidth="1"/>
    <col min="11785" max="12032" width="6.25" style="105"/>
    <col min="12033" max="12033" width="16.125" style="105" customWidth="1"/>
    <col min="12034" max="12034" width="22.125" style="105" customWidth="1"/>
    <col min="12035" max="12035" width="20.625" style="105" customWidth="1"/>
    <col min="12036" max="12036" width="22.25" style="105" customWidth="1"/>
    <col min="12037" max="12037" width="18.25" style="105" customWidth="1"/>
    <col min="12038" max="12038" width="20.5" style="105" customWidth="1"/>
    <col min="12039" max="12039" width="34.125" style="105" customWidth="1"/>
    <col min="12040" max="12040" width="13.5" style="105" customWidth="1"/>
    <col min="12041" max="12288" width="6.25" style="105"/>
    <col min="12289" max="12289" width="16.125" style="105" customWidth="1"/>
    <col min="12290" max="12290" width="22.125" style="105" customWidth="1"/>
    <col min="12291" max="12291" width="20.625" style="105" customWidth="1"/>
    <col min="12292" max="12292" width="22.25" style="105" customWidth="1"/>
    <col min="12293" max="12293" width="18.25" style="105" customWidth="1"/>
    <col min="12294" max="12294" width="20.5" style="105" customWidth="1"/>
    <col min="12295" max="12295" width="34.125" style="105" customWidth="1"/>
    <col min="12296" max="12296" width="13.5" style="105" customWidth="1"/>
    <col min="12297" max="12544" width="6.25" style="105"/>
    <col min="12545" max="12545" width="16.125" style="105" customWidth="1"/>
    <col min="12546" max="12546" width="22.125" style="105" customWidth="1"/>
    <col min="12547" max="12547" width="20.625" style="105" customWidth="1"/>
    <col min="12548" max="12548" width="22.25" style="105" customWidth="1"/>
    <col min="12549" max="12549" width="18.25" style="105" customWidth="1"/>
    <col min="12550" max="12550" width="20.5" style="105" customWidth="1"/>
    <col min="12551" max="12551" width="34.125" style="105" customWidth="1"/>
    <col min="12552" max="12552" width="13.5" style="105" customWidth="1"/>
    <col min="12553" max="12800" width="6.25" style="105"/>
    <col min="12801" max="12801" width="16.125" style="105" customWidth="1"/>
    <col min="12802" max="12802" width="22.125" style="105" customWidth="1"/>
    <col min="12803" max="12803" width="20.625" style="105" customWidth="1"/>
    <col min="12804" max="12804" width="22.25" style="105" customWidth="1"/>
    <col min="12805" max="12805" width="18.25" style="105" customWidth="1"/>
    <col min="12806" max="12806" width="20.5" style="105" customWidth="1"/>
    <col min="12807" max="12807" width="34.125" style="105" customWidth="1"/>
    <col min="12808" max="12808" width="13.5" style="105" customWidth="1"/>
    <col min="12809" max="13056" width="6.25" style="105"/>
    <col min="13057" max="13057" width="16.125" style="105" customWidth="1"/>
    <col min="13058" max="13058" width="22.125" style="105" customWidth="1"/>
    <col min="13059" max="13059" width="20.625" style="105" customWidth="1"/>
    <col min="13060" max="13060" width="22.25" style="105" customWidth="1"/>
    <col min="13061" max="13061" width="18.25" style="105" customWidth="1"/>
    <col min="13062" max="13062" width="20.5" style="105" customWidth="1"/>
    <col min="13063" max="13063" width="34.125" style="105" customWidth="1"/>
    <col min="13064" max="13064" width="13.5" style="105" customWidth="1"/>
    <col min="13065" max="13312" width="6.25" style="105"/>
    <col min="13313" max="13313" width="16.125" style="105" customWidth="1"/>
    <col min="13314" max="13314" width="22.125" style="105" customWidth="1"/>
    <col min="13315" max="13315" width="20.625" style="105" customWidth="1"/>
    <col min="13316" max="13316" width="22.25" style="105" customWidth="1"/>
    <col min="13317" max="13317" width="18.25" style="105" customWidth="1"/>
    <col min="13318" max="13318" width="20.5" style="105" customWidth="1"/>
    <col min="13319" max="13319" width="34.125" style="105" customWidth="1"/>
    <col min="13320" max="13320" width="13.5" style="105" customWidth="1"/>
    <col min="13321" max="13568" width="6.25" style="105"/>
    <col min="13569" max="13569" width="16.125" style="105" customWidth="1"/>
    <col min="13570" max="13570" width="22.125" style="105" customWidth="1"/>
    <col min="13571" max="13571" width="20.625" style="105" customWidth="1"/>
    <col min="13572" max="13572" width="22.25" style="105" customWidth="1"/>
    <col min="13573" max="13573" width="18.25" style="105" customWidth="1"/>
    <col min="13574" max="13574" width="20.5" style="105" customWidth="1"/>
    <col min="13575" max="13575" width="34.125" style="105" customWidth="1"/>
    <col min="13576" max="13576" width="13.5" style="105" customWidth="1"/>
    <col min="13577" max="13824" width="6.25" style="105"/>
    <col min="13825" max="13825" width="16.125" style="105" customWidth="1"/>
    <col min="13826" max="13826" width="22.125" style="105" customWidth="1"/>
    <col min="13827" max="13827" width="20.625" style="105" customWidth="1"/>
    <col min="13828" max="13828" width="22.25" style="105" customWidth="1"/>
    <col min="13829" max="13829" width="18.25" style="105" customWidth="1"/>
    <col min="13830" max="13830" width="20.5" style="105" customWidth="1"/>
    <col min="13831" max="13831" width="34.125" style="105" customWidth="1"/>
    <col min="13832" max="13832" width="13.5" style="105" customWidth="1"/>
    <col min="13833" max="14080" width="6.25" style="105"/>
    <col min="14081" max="14081" width="16.125" style="105" customWidth="1"/>
    <col min="14082" max="14082" width="22.125" style="105" customWidth="1"/>
    <col min="14083" max="14083" width="20.625" style="105" customWidth="1"/>
    <col min="14084" max="14084" width="22.25" style="105" customWidth="1"/>
    <col min="14085" max="14085" width="18.25" style="105" customWidth="1"/>
    <col min="14086" max="14086" width="20.5" style="105" customWidth="1"/>
    <col min="14087" max="14087" width="34.125" style="105" customWidth="1"/>
    <col min="14088" max="14088" width="13.5" style="105" customWidth="1"/>
    <col min="14089" max="14336" width="6.25" style="105"/>
    <col min="14337" max="14337" width="16.125" style="105" customWidth="1"/>
    <col min="14338" max="14338" width="22.125" style="105" customWidth="1"/>
    <col min="14339" max="14339" width="20.625" style="105" customWidth="1"/>
    <col min="14340" max="14340" width="22.25" style="105" customWidth="1"/>
    <col min="14341" max="14341" width="18.25" style="105" customWidth="1"/>
    <col min="14342" max="14342" width="20.5" style="105" customWidth="1"/>
    <col min="14343" max="14343" width="34.125" style="105" customWidth="1"/>
    <col min="14344" max="14344" width="13.5" style="105" customWidth="1"/>
    <col min="14345" max="14592" width="6.25" style="105"/>
    <col min="14593" max="14593" width="16.125" style="105" customWidth="1"/>
    <col min="14594" max="14594" width="22.125" style="105" customWidth="1"/>
    <col min="14595" max="14595" width="20.625" style="105" customWidth="1"/>
    <col min="14596" max="14596" width="22.25" style="105" customWidth="1"/>
    <col min="14597" max="14597" width="18.25" style="105" customWidth="1"/>
    <col min="14598" max="14598" width="20.5" style="105" customWidth="1"/>
    <col min="14599" max="14599" width="34.125" style="105" customWidth="1"/>
    <col min="14600" max="14600" width="13.5" style="105" customWidth="1"/>
    <col min="14601" max="14848" width="6.25" style="105"/>
    <col min="14849" max="14849" width="16.125" style="105" customWidth="1"/>
    <col min="14850" max="14850" width="22.125" style="105" customWidth="1"/>
    <col min="14851" max="14851" width="20.625" style="105" customWidth="1"/>
    <col min="14852" max="14852" width="22.25" style="105" customWidth="1"/>
    <col min="14853" max="14853" width="18.25" style="105" customWidth="1"/>
    <col min="14854" max="14854" width="20.5" style="105" customWidth="1"/>
    <col min="14855" max="14855" width="34.125" style="105" customWidth="1"/>
    <col min="14856" max="14856" width="13.5" style="105" customWidth="1"/>
    <col min="14857" max="15104" width="6.25" style="105"/>
    <col min="15105" max="15105" width="16.125" style="105" customWidth="1"/>
    <col min="15106" max="15106" width="22.125" style="105" customWidth="1"/>
    <col min="15107" max="15107" width="20.625" style="105" customWidth="1"/>
    <col min="15108" max="15108" width="22.25" style="105" customWidth="1"/>
    <col min="15109" max="15109" width="18.25" style="105" customWidth="1"/>
    <col min="15110" max="15110" width="20.5" style="105" customWidth="1"/>
    <col min="15111" max="15111" width="34.125" style="105" customWidth="1"/>
    <col min="15112" max="15112" width="13.5" style="105" customWidth="1"/>
    <col min="15113" max="15360" width="6.25" style="105"/>
    <col min="15361" max="15361" width="16.125" style="105" customWidth="1"/>
    <col min="15362" max="15362" width="22.125" style="105" customWidth="1"/>
    <col min="15363" max="15363" width="20.625" style="105" customWidth="1"/>
    <col min="15364" max="15364" width="22.25" style="105" customWidth="1"/>
    <col min="15365" max="15365" width="18.25" style="105" customWidth="1"/>
    <col min="15366" max="15366" width="20.5" style="105" customWidth="1"/>
    <col min="15367" max="15367" width="34.125" style="105" customWidth="1"/>
    <col min="15368" max="15368" width="13.5" style="105" customWidth="1"/>
    <col min="15369" max="15616" width="6.25" style="105"/>
    <col min="15617" max="15617" width="16.125" style="105" customWidth="1"/>
    <col min="15618" max="15618" width="22.125" style="105" customWidth="1"/>
    <col min="15619" max="15619" width="20.625" style="105" customWidth="1"/>
    <col min="15620" max="15620" width="22.25" style="105" customWidth="1"/>
    <col min="15621" max="15621" width="18.25" style="105" customWidth="1"/>
    <col min="15622" max="15622" width="20.5" style="105" customWidth="1"/>
    <col min="15623" max="15623" width="34.125" style="105" customWidth="1"/>
    <col min="15624" max="15624" width="13.5" style="105" customWidth="1"/>
    <col min="15625" max="15872" width="6.25" style="105"/>
    <col min="15873" max="15873" width="16.125" style="105" customWidth="1"/>
    <col min="15874" max="15874" width="22.125" style="105" customWidth="1"/>
    <col min="15875" max="15875" width="20.625" style="105" customWidth="1"/>
    <col min="15876" max="15876" width="22.25" style="105" customWidth="1"/>
    <col min="15877" max="15877" width="18.25" style="105" customWidth="1"/>
    <col min="15878" max="15878" width="20.5" style="105" customWidth="1"/>
    <col min="15879" max="15879" width="34.125" style="105" customWidth="1"/>
    <col min="15880" max="15880" width="13.5" style="105" customWidth="1"/>
    <col min="15881" max="16128" width="6.25" style="105"/>
    <col min="16129" max="16129" width="16.125" style="105" customWidth="1"/>
    <col min="16130" max="16130" width="22.125" style="105" customWidth="1"/>
    <col min="16131" max="16131" width="20.625" style="105" customWidth="1"/>
    <col min="16132" max="16132" width="22.25" style="105" customWidth="1"/>
    <col min="16133" max="16133" width="18.25" style="105" customWidth="1"/>
    <col min="16134" max="16134" width="20.5" style="105" customWidth="1"/>
    <col min="16135" max="16135" width="34.125" style="105" customWidth="1"/>
    <col min="16136" max="16136" width="13.5" style="105" customWidth="1"/>
    <col min="16137" max="16384" width="6.25" style="105"/>
  </cols>
  <sheetData>
    <row r="1" spans="1:17" s="114" customFormat="1" ht="15.75" x14ac:dyDescent="0.2">
      <c r="A1" s="112" t="s">
        <v>155</v>
      </c>
      <c r="B1" s="144" t="s">
        <v>154</v>
      </c>
      <c r="C1" s="113" t="s">
        <v>153</v>
      </c>
      <c r="D1" s="113" t="s">
        <v>152</v>
      </c>
      <c r="E1" s="113" t="s">
        <v>151</v>
      </c>
      <c r="F1" s="113" t="s">
        <v>150</v>
      </c>
      <c r="G1" s="113" t="s">
        <v>149</v>
      </c>
      <c r="H1" s="113" t="s">
        <v>148</v>
      </c>
      <c r="I1" s="113" t="s">
        <v>147</v>
      </c>
      <c r="J1" s="112" t="s">
        <v>540</v>
      </c>
      <c r="K1" s="112" t="s">
        <v>541</v>
      </c>
      <c r="L1" s="112" t="s">
        <v>542</v>
      </c>
      <c r="M1" s="112" t="s">
        <v>543</v>
      </c>
      <c r="N1" s="145" t="s">
        <v>544</v>
      </c>
      <c r="O1" s="146" t="s">
        <v>545</v>
      </c>
      <c r="P1" s="146" t="s">
        <v>546</v>
      </c>
      <c r="Q1" s="159"/>
    </row>
    <row r="2" spans="1:17" s="154" customFormat="1" ht="15.75" x14ac:dyDescent="0.2">
      <c r="A2" s="147">
        <v>1</v>
      </c>
      <c r="B2" s="148">
        <v>1000</v>
      </c>
      <c r="C2" s="149" t="s">
        <v>156</v>
      </c>
      <c r="D2" s="150">
        <v>46252979.659999996</v>
      </c>
      <c r="E2" s="150">
        <v>1174438.08</v>
      </c>
      <c r="F2" s="150">
        <v>1613823169.6600001</v>
      </c>
      <c r="G2" s="150">
        <v>1599567291.6900001</v>
      </c>
      <c r="H2" s="150">
        <v>59633781.130000003</v>
      </c>
      <c r="I2" s="150">
        <v>299361.58</v>
      </c>
      <c r="J2" s="151"/>
      <c r="K2" s="151"/>
      <c r="L2" s="151"/>
      <c r="M2" s="151"/>
      <c r="N2" s="152">
        <f>ROUND(O2,0)</f>
        <v>59334420</v>
      </c>
      <c r="O2" s="153">
        <f>H2-I2</f>
        <v>59334419.550000004</v>
      </c>
      <c r="P2" s="153">
        <f>D2-E2</f>
        <v>45078541.579999998</v>
      </c>
    </row>
    <row r="3" spans="1:17" s="154" customFormat="1" ht="15.75" x14ac:dyDescent="0.2">
      <c r="A3" s="147">
        <v>2</v>
      </c>
      <c r="B3" s="148">
        <v>1100</v>
      </c>
      <c r="C3" s="149" t="s">
        <v>157</v>
      </c>
      <c r="D3" s="150">
        <v>45489723.270000003</v>
      </c>
      <c r="E3" s="150">
        <v>1174438.08</v>
      </c>
      <c r="F3" s="150">
        <v>1612952979.99</v>
      </c>
      <c r="G3" s="150">
        <v>1599180019.1800001</v>
      </c>
      <c r="H3" s="150">
        <v>58387607.579999998</v>
      </c>
      <c r="I3" s="150">
        <v>299361.58</v>
      </c>
      <c r="J3" s="151"/>
      <c r="K3" s="151"/>
      <c r="L3" s="151"/>
      <c r="M3" s="151"/>
      <c r="N3" s="152">
        <f t="shared" ref="N3:N66" si="0">ROUND(O3,0)</f>
        <v>58088246</v>
      </c>
      <c r="O3" s="153">
        <f t="shared" ref="O3:O66" si="1">H3-I3</f>
        <v>58088246</v>
      </c>
      <c r="P3" s="153">
        <f t="shared" ref="P3:P66" si="2">D3-E3</f>
        <v>44315285.190000005</v>
      </c>
    </row>
    <row r="4" spans="1:17" s="130" customFormat="1" x14ac:dyDescent="0.2">
      <c r="A4" s="123">
        <v>3</v>
      </c>
      <c r="B4" s="124">
        <v>1101</v>
      </c>
      <c r="C4" s="125" t="s">
        <v>158</v>
      </c>
      <c r="D4" s="126">
        <v>8763917.0999999996</v>
      </c>
      <c r="E4" s="131">
        <v>0</v>
      </c>
      <c r="F4" s="126">
        <v>621464794.63</v>
      </c>
      <c r="G4" s="126">
        <v>628110871.77999997</v>
      </c>
      <c r="H4" s="126">
        <v>2117839.9500000002</v>
      </c>
      <c r="I4" s="131">
        <v>0</v>
      </c>
      <c r="J4" s="127"/>
      <c r="K4" s="127"/>
      <c r="L4" s="127"/>
      <c r="M4" s="127"/>
      <c r="N4" s="128">
        <f t="shared" si="0"/>
        <v>2117840</v>
      </c>
      <c r="O4" s="129">
        <f t="shared" si="1"/>
        <v>2117839.9500000002</v>
      </c>
      <c r="P4" s="129">
        <f t="shared" si="2"/>
        <v>8763917.0999999996</v>
      </c>
    </row>
    <row r="5" spans="1:17" ht="20.25" x14ac:dyDescent="0.2">
      <c r="A5" s="101">
        <v>4</v>
      </c>
      <c r="B5" s="122">
        <v>1</v>
      </c>
      <c r="C5" s="102" t="s">
        <v>159</v>
      </c>
      <c r="D5" s="108">
        <v>2636273.09</v>
      </c>
      <c r="E5" s="109">
        <v>0</v>
      </c>
      <c r="F5" s="108">
        <v>400116868.00999999</v>
      </c>
      <c r="G5" s="108">
        <v>402382095.49000001</v>
      </c>
      <c r="H5" s="108">
        <v>371045.61</v>
      </c>
      <c r="I5" s="109">
        <v>0</v>
      </c>
      <c r="J5" s="115" t="s">
        <v>92</v>
      </c>
      <c r="K5" s="39" t="s">
        <v>0</v>
      </c>
      <c r="L5" s="36" t="s">
        <v>26</v>
      </c>
      <c r="M5" s="21" t="s">
        <v>114</v>
      </c>
      <c r="N5" s="119">
        <f t="shared" si="0"/>
        <v>371046</v>
      </c>
      <c r="O5" s="107">
        <f t="shared" si="1"/>
        <v>371045.61</v>
      </c>
      <c r="P5" s="107">
        <f t="shared" si="2"/>
        <v>2636273.09</v>
      </c>
    </row>
    <row r="6" spans="1:17" ht="20.25" x14ac:dyDescent="0.2">
      <c r="A6" s="101">
        <v>4</v>
      </c>
      <c r="B6" s="122">
        <v>2</v>
      </c>
      <c r="C6" s="102" t="s">
        <v>160</v>
      </c>
      <c r="D6" s="108">
        <v>2798300.22</v>
      </c>
      <c r="E6" s="109">
        <v>0</v>
      </c>
      <c r="F6" s="108">
        <v>80887949.109999999</v>
      </c>
      <c r="G6" s="108">
        <v>83329270.340000004</v>
      </c>
      <c r="H6" s="108">
        <v>356978.99</v>
      </c>
      <c r="I6" s="109">
        <v>0</v>
      </c>
      <c r="J6" s="115" t="s">
        <v>92</v>
      </c>
      <c r="K6" s="39" t="s">
        <v>0</v>
      </c>
      <c r="L6" s="36" t="s">
        <v>26</v>
      </c>
      <c r="M6" s="21" t="s">
        <v>114</v>
      </c>
      <c r="N6" s="119">
        <f t="shared" si="0"/>
        <v>356979</v>
      </c>
      <c r="O6" s="107">
        <f t="shared" si="1"/>
        <v>356978.99</v>
      </c>
      <c r="P6" s="107">
        <f t="shared" si="2"/>
        <v>2798300.22</v>
      </c>
    </row>
    <row r="7" spans="1:17" ht="20.25" x14ac:dyDescent="0.2">
      <c r="A7" s="101">
        <v>4</v>
      </c>
      <c r="B7" s="122">
        <v>3</v>
      </c>
      <c r="C7" s="102" t="s">
        <v>161</v>
      </c>
      <c r="D7" s="108">
        <v>1654566.29</v>
      </c>
      <c r="E7" s="109">
        <v>0</v>
      </c>
      <c r="F7" s="108">
        <v>33198732.539999999</v>
      </c>
      <c r="G7" s="108">
        <v>34772507.850000001</v>
      </c>
      <c r="H7" s="108">
        <v>80790.98</v>
      </c>
      <c r="I7" s="109">
        <v>0</v>
      </c>
      <c r="J7" s="115" t="s">
        <v>92</v>
      </c>
      <c r="K7" s="39" t="s">
        <v>0</v>
      </c>
      <c r="L7" s="36" t="s">
        <v>26</v>
      </c>
      <c r="M7" s="21" t="s">
        <v>114</v>
      </c>
      <c r="N7" s="119">
        <f t="shared" si="0"/>
        <v>80791</v>
      </c>
      <c r="O7" s="107">
        <f t="shared" si="1"/>
        <v>80790.98</v>
      </c>
      <c r="P7" s="107">
        <f t="shared" si="2"/>
        <v>1654566.29</v>
      </c>
    </row>
    <row r="8" spans="1:17" ht="20.25" x14ac:dyDescent="0.2">
      <c r="A8" s="101">
        <v>4</v>
      </c>
      <c r="B8" s="122">
        <v>4</v>
      </c>
      <c r="C8" s="102" t="s">
        <v>162</v>
      </c>
      <c r="D8" s="108">
        <v>251021.97</v>
      </c>
      <c r="E8" s="109">
        <v>0</v>
      </c>
      <c r="F8" s="108">
        <v>34336149.899999999</v>
      </c>
      <c r="G8" s="108">
        <v>34242493.399999999</v>
      </c>
      <c r="H8" s="108">
        <v>344678.47</v>
      </c>
      <c r="I8" s="109">
        <v>0</v>
      </c>
      <c r="J8" s="115" t="s">
        <v>92</v>
      </c>
      <c r="K8" s="39" t="s">
        <v>0</v>
      </c>
      <c r="L8" s="36" t="s">
        <v>26</v>
      </c>
      <c r="M8" s="21" t="s">
        <v>114</v>
      </c>
      <c r="N8" s="119">
        <f t="shared" si="0"/>
        <v>344678</v>
      </c>
      <c r="O8" s="107">
        <f t="shared" si="1"/>
        <v>344678.47</v>
      </c>
      <c r="P8" s="107">
        <f t="shared" si="2"/>
        <v>251021.97</v>
      </c>
    </row>
    <row r="9" spans="1:17" ht="20.25" x14ac:dyDescent="0.2">
      <c r="A9" s="101">
        <v>4</v>
      </c>
      <c r="B9" s="122">
        <v>5</v>
      </c>
      <c r="C9" s="102" t="s">
        <v>163</v>
      </c>
      <c r="D9" s="108">
        <v>183467.19</v>
      </c>
      <c r="E9" s="109">
        <v>0</v>
      </c>
      <c r="F9" s="108">
        <v>13159345.83</v>
      </c>
      <c r="G9" s="108">
        <v>13280683.5</v>
      </c>
      <c r="H9" s="108">
        <v>62129.52</v>
      </c>
      <c r="I9" s="109">
        <v>0</v>
      </c>
      <c r="J9" s="115" t="s">
        <v>92</v>
      </c>
      <c r="K9" s="39" t="s">
        <v>0</v>
      </c>
      <c r="L9" s="36" t="s">
        <v>26</v>
      </c>
      <c r="M9" s="21" t="s">
        <v>114</v>
      </c>
      <c r="N9" s="119">
        <f t="shared" si="0"/>
        <v>62130</v>
      </c>
      <c r="O9" s="107">
        <f t="shared" si="1"/>
        <v>62129.52</v>
      </c>
      <c r="P9" s="107">
        <f t="shared" si="2"/>
        <v>183467.19</v>
      </c>
    </row>
    <row r="10" spans="1:17" ht="20.25" x14ac:dyDescent="0.2">
      <c r="A10" s="101">
        <v>4</v>
      </c>
      <c r="B10" s="122">
        <v>6</v>
      </c>
      <c r="C10" s="102" t="s">
        <v>164</v>
      </c>
      <c r="D10" s="108">
        <v>685373.41</v>
      </c>
      <c r="E10" s="109">
        <v>0</v>
      </c>
      <c r="F10" s="108">
        <v>23979326.75</v>
      </c>
      <c r="G10" s="108">
        <v>24060373.800000001</v>
      </c>
      <c r="H10" s="108">
        <v>604326.36</v>
      </c>
      <c r="I10" s="109">
        <v>0</v>
      </c>
      <c r="J10" s="115" t="s">
        <v>92</v>
      </c>
      <c r="K10" s="39" t="s">
        <v>0</v>
      </c>
      <c r="L10" s="36" t="s">
        <v>26</v>
      </c>
      <c r="M10" s="21" t="s">
        <v>114</v>
      </c>
      <c r="N10" s="119">
        <f t="shared" si="0"/>
        <v>604326</v>
      </c>
      <c r="O10" s="107">
        <f t="shared" si="1"/>
        <v>604326.36</v>
      </c>
      <c r="P10" s="107">
        <f t="shared" si="2"/>
        <v>685373.41</v>
      </c>
    </row>
    <row r="11" spans="1:17" ht="20.25" x14ac:dyDescent="0.2">
      <c r="A11" s="101">
        <v>4</v>
      </c>
      <c r="B11" s="122">
        <v>7</v>
      </c>
      <c r="C11" s="102" t="s">
        <v>165</v>
      </c>
      <c r="D11" s="108">
        <v>501309.93</v>
      </c>
      <c r="E11" s="109">
        <v>0</v>
      </c>
      <c r="F11" s="108">
        <v>6127587.2400000002</v>
      </c>
      <c r="G11" s="108">
        <v>6495516.25</v>
      </c>
      <c r="H11" s="108">
        <v>133380.92000000001</v>
      </c>
      <c r="I11" s="109">
        <v>0</v>
      </c>
      <c r="J11" s="115" t="s">
        <v>92</v>
      </c>
      <c r="K11" s="39" t="s">
        <v>0</v>
      </c>
      <c r="L11" s="36" t="s">
        <v>26</v>
      </c>
      <c r="M11" s="21" t="s">
        <v>114</v>
      </c>
      <c r="N11" s="119">
        <f t="shared" si="0"/>
        <v>133381</v>
      </c>
      <c r="O11" s="107">
        <f t="shared" si="1"/>
        <v>133380.92000000001</v>
      </c>
      <c r="P11" s="107">
        <f t="shared" si="2"/>
        <v>501309.93</v>
      </c>
    </row>
    <row r="12" spans="1:17" x14ac:dyDescent="0.2">
      <c r="A12" s="101">
        <v>4</v>
      </c>
      <c r="B12" s="122">
        <v>8</v>
      </c>
      <c r="C12" s="102" t="s">
        <v>166</v>
      </c>
      <c r="D12" s="109">
        <v>0</v>
      </c>
      <c r="E12" s="109">
        <v>0</v>
      </c>
      <c r="F12" s="108">
        <v>2170000</v>
      </c>
      <c r="G12" s="108">
        <v>2170000</v>
      </c>
      <c r="H12" s="109">
        <v>0</v>
      </c>
      <c r="I12" s="109">
        <v>0</v>
      </c>
      <c r="J12" s="103" t="s">
        <v>92</v>
      </c>
      <c r="K12" s="103"/>
      <c r="L12" s="103"/>
      <c r="M12" s="103"/>
      <c r="N12" s="119">
        <f t="shared" si="0"/>
        <v>0</v>
      </c>
      <c r="O12" s="107">
        <f t="shared" si="1"/>
        <v>0</v>
      </c>
      <c r="P12" s="107">
        <f t="shared" si="2"/>
        <v>0</v>
      </c>
    </row>
    <row r="13" spans="1:17" x14ac:dyDescent="0.2">
      <c r="A13" s="101">
        <v>4</v>
      </c>
      <c r="B13" s="122">
        <v>9</v>
      </c>
      <c r="C13" s="102" t="s">
        <v>167</v>
      </c>
      <c r="D13" s="108">
        <v>53605</v>
      </c>
      <c r="E13" s="109">
        <v>0</v>
      </c>
      <c r="F13" s="108">
        <v>3540417.97</v>
      </c>
      <c r="G13" s="108">
        <v>3594022.97</v>
      </c>
      <c r="H13" s="109">
        <v>0</v>
      </c>
      <c r="I13" s="109">
        <v>0</v>
      </c>
      <c r="J13" s="103" t="s">
        <v>92</v>
      </c>
      <c r="K13" s="103"/>
      <c r="L13" s="103"/>
      <c r="M13" s="103"/>
      <c r="N13" s="119">
        <f t="shared" si="0"/>
        <v>0</v>
      </c>
      <c r="O13" s="107">
        <f t="shared" si="1"/>
        <v>0</v>
      </c>
      <c r="P13" s="107">
        <f t="shared" si="2"/>
        <v>53605</v>
      </c>
    </row>
    <row r="14" spans="1:17" x14ac:dyDescent="0.2">
      <c r="A14" s="101">
        <v>4</v>
      </c>
      <c r="B14" s="122">
        <v>10</v>
      </c>
      <c r="C14" s="102" t="s">
        <v>168</v>
      </c>
      <c r="D14" s="109">
        <v>0</v>
      </c>
      <c r="E14" s="109">
        <v>0</v>
      </c>
      <c r="F14" s="108">
        <v>2186996.2799999998</v>
      </c>
      <c r="G14" s="108">
        <v>2186996.2799999998</v>
      </c>
      <c r="H14" s="109">
        <v>0</v>
      </c>
      <c r="I14" s="109">
        <v>0</v>
      </c>
      <c r="J14" s="103" t="s">
        <v>92</v>
      </c>
      <c r="K14" s="103"/>
      <c r="L14" s="103"/>
      <c r="M14" s="103"/>
      <c r="N14" s="119">
        <f t="shared" si="0"/>
        <v>0</v>
      </c>
      <c r="O14" s="107">
        <f t="shared" si="1"/>
        <v>0</v>
      </c>
      <c r="P14" s="107">
        <f t="shared" si="2"/>
        <v>0</v>
      </c>
    </row>
    <row r="15" spans="1:17" x14ac:dyDescent="0.2">
      <c r="A15" s="101">
        <v>4</v>
      </c>
      <c r="B15" s="122">
        <v>11</v>
      </c>
      <c r="C15" s="102" t="s">
        <v>169</v>
      </c>
      <c r="D15" s="109">
        <v>0</v>
      </c>
      <c r="E15" s="109">
        <v>0</v>
      </c>
      <c r="F15" s="108">
        <v>1880640</v>
      </c>
      <c r="G15" s="108">
        <v>1880640</v>
      </c>
      <c r="H15" s="109">
        <v>0</v>
      </c>
      <c r="I15" s="109">
        <v>0</v>
      </c>
      <c r="J15" s="103" t="s">
        <v>92</v>
      </c>
      <c r="K15" s="103"/>
      <c r="L15" s="103"/>
      <c r="M15" s="103"/>
      <c r="N15" s="119">
        <f t="shared" si="0"/>
        <v>0</v>
      </c>
      <c r="O15" s="107">
        <f t="shared" si="1"/>
        <v>0</v>
      </c>
      <c r="P15" s="107">
        <f t="shared" si="2"/>
        <v>0</v>
      </c>
    </row>
    <row r="16" spans="1:17" x14ac:dyDescent="0.2">
      <c r="A16" s="101">
        <v>4</v>
      </c>
      <c r="B16" s="122">
        <v>12</v>
      </c>
      <c r="C16" s="102" t="s">
        <v>170</v>
      </c>
      <c r="D16" s="109">
        <v>0</v>
      </c>
      <c r="E16" s="109">
        <v>0</v>
      </c>
      <c r="F16" s="108">
        <v>13794290</v>
      </c>
      <c r="G16" s="108">
        <v>13794290</v>
      </c>
      <c r="H16" s="109">
        <v>0</v>
      </c>
      <c r="I16" s="109">
        <v>0</v>
      </c>
      <c r="J16" s="103" t="s">
        <v>92</v>
      </c>
      <c r="K16" s="103"/>
      <c r="L16" s="103"/>
      <c r="M16" s="103"/>
      <c r="N16" s="119">
        <f t="shared" si="0"/>
        <v>0</v>
      </c>
      <c r="O16" s="107">
        <f t="shared" si="1"/>
        <v>0</v>
      </c>
      <c r="P16" s="107">
        <f t="shared" si="2"/>
        <v>0</v>
      </c>
    </row>
    <row r="17" spans="1:16" ht="20.25" x14ac:dyDescent="0.2">
      <c r="A17" s="101">
        <v>4</v>
      </c>
      <c r="B17" s="122">
        <v>14</v>
      </c>
      <c r="C17" s="102" t="s">
        <v>171</v>
      </c>
      <c r="D17" s="109">
        <v>0</v>
      </c>
      <c r="E17" s="109">
        <v>0</v>
      </c>
      <c r="F17" s="108">
        <v>6086491</v>
      </c>
      <c r="G17" s="108">
        <v>5921981.9000000004</v>
      </c>
      <c r="H17" s="108">
        <v>164509.1</v>
      </c>
      <c r="I17" s="109">
        <v>0</v>
      </c>
      <c r="J17" s="115" t="s">
        <v>92</v>
      </c>
      <c r="K17" s="161" t="s">
        <v>0</v>
      </c>
      <c r="L17" s="36" t="s">
        <v>26</v>
      </c>
      <c r="M17" s="21" t="s">
        <v>114</v>
      </c>
      <c r="N17" s="119">
        <f t="shared" si="0"/>
        <v>164509</v>
      </c>
      <c r="O17" s="107">
        <f t="shared" si="1"/>
        <v>164509.1</v>
      </c>
      <c r="P17" s="107">
        <f t="shared" si="2"/>
        <v>0</v>
      </c>
    </row>
    <row r="18" spans="1:16" s="130" customFormat="1" x14ac:dyDescent="0.2">
      <c r="A18" s="123">
        <v>3</v>
      </c>
      <c r="B18" s="124">
        <v>1102</v>
      </c>
      <c r="C18" s="125" t="s">
        <v>172</v>
      </c>
      <c r="D18" s="126">
        <v>234279</v>
      </c>
      <c r="E18" s="131">
        <v>0</v>
      </c>
      <c r="F18" s="126">
        <v>3709711.93</v>
      </c>
      <c r="G18" s="126">
        <v>3877845.35</v>
      </c>
      <c r="H18" s="126">
        <v>66145.58</v>
      </c>
      <c r="I18" s="131">
        <v>0</v>
      </c>
      <c r="J18" s="132"/>
      <c r="K18" s="127"/>
      <c r="L18" s="127"/>
      <c r="M18" s="127"/>
      <c r="N18" s="128">
        <f t="shared" si="0"/>
        <v>66146</v>
      </c>
      <c r="O18" s="129">
        <f t="shared" si="1"/>
        <v>66145.58</v>
      </c>
      <c r="P18" s="129">
        <f t="shared" si="2"/>
        <v>234279</v>
      </c>
    </row>
    <row r="19" spans="1:16" ht="20.25" x14ac:dyDescent="0.2">
      <c r="A19" s="101">
        <v>4</v>
      </c>
      <c r="B19" s="122">
        <v>1</v>
      </c>
      <c r="C19" s="102" t="s">
        <v>173</v>
      </c>
      <c r="D19" s="108">
        <v>234279</v>
      </c>
      <c r="E19" s="109">
        <v>0</v>
      </c>
      <c r="F19" s="108">
        <v>3230563.19</v>
      </c>
      <c r="G19" s="108">
        <v>3401215.35</v>
      </c>
      <c r="H19" s="108">
        <v>63626.84</v>
      </c>
      <c r="I19" s="109">
        <v>0</v>
      </c>
      <c r="J19" s="115" t="s">
        <v>92</v>
      </c>
      <c r="K19" s="161" t="s">
        <v>0</v>
      </c>
      <c r="L19" s="36" t="s">
        <v>26</v>
      </c>
      <c r="M19" s="21" t="s">
        <v>113</v>
      </c>
      <c r="N19" s="119">
        <f t="shared" si="0"/>
        <v>63627</v>
      </c>
      <c r="O19" s="107">
        <f t="shared" si="1"/>
        <v>63626.84</v>
      </c>
      <c r="P19" s="107">
        <f t="shared" si="2"/>
        <v>234279</v>
      </c>
    </row>
    <row r="20" spans="1:16" ht="20.25" x14ac:dyDescent="0.2">
      <c r="A20" s="101">
        <v>4</v>
      </c>
      <c r="B20" s="122">
        <v>2</v>
      </c>
      <c r="C20" s="102" t="s">
        <v>174</v>
      </c>
      <c r="D20" s="109">
        <v>0</v>
      </c>
      <c r="E20" s="109">
        <v>0</v>
      </c>
      <c r="F20" s="108">
        <v>479148.74</v>
      </c>
      <c r="G20" s="108">
        <v>476630</v>
      </c>
      <c r="H20" s="108">
        <v>2518.7399999999998</v>
      </c>
      <c r="I20" s="109">
        <v>0</v>
      </c>
      <c r="J20" s="115" t="s">
        <v>92</v>
      </c>
      <c r="K20" s="161" t="s">
        <v>0</v>
      </c>
      <c r="L20" s="36" t="s">
        <v>26</v>
      </c>
      <c r="M20" s="21" t="s">
        <v>113</v>
      </c>
      <c r="N20" s="119">
        <f t="shared" si="0"/>
        <v>2519</v>
      </c>
      <c r="O20" s="107">
        <f t="shared" si="1"/>
        <v>2518.7399999999998</v>
      </c>
      <c r="P20" s="107">
        <f t="shared" si="2"/>
        <v>0</v>
      </c>
    </row>
    <row r="21" spans="1:16" s="130" customFormat="1" x14ac:dyDescent="0.2">
      <c r="A21" s="123">
        <v>3</v>
      </c>
      <c r="B21" s="124">
        <v>1103</v>
      </c>
      <c r="C21" s="125" t="s">
        <v>175</v>
      </c>
      <c r="D21" s="126">
        <v>14662.13</v>
      </c>
      <c r="E21" s="131">
        <v>0</v>
      </c>
      <c r="F21" s="126">
        <v>5509930.3099999996</v>
      </c>
      <c r="G21" s="126">
        <v>5524225.6600000001</v>
      </c>
      <c r="H21" s="131">
        <v>366.78</v>
      </c>
      <c r="I21" s="131">
        <v>0</v>
      </c>
      <c r="J21" s="132"/>
      <c r="K21" s="127"/>
      <c r="L21" s="127"/>
      <c r="M21" s="127"/>
      <c r="N21" s="128">
        <f t="shared" si="0"/>
        <v>367</v>
      </c>
      <c r="O21" s="129">
        <f t="shared" si="1"/>
        <v>366.78</v>
      </c>
      <c r="P21" s="129">
        <f t="shared" si="2"/>
        <v>14662.13</v>
      </c>
    </row>
    <row r="22" spans="1:16" x14ac:dyDescent="0.2">
      <c r="A22" s="101">
        <v>4</v>
      </c>
      <c r="B22" s="122">
        <v>1</v>
      </c>
      <c r="C22" s="102" t="s">
        <v>176</v>
      </c>
      <c r="D22" s="108">
        <v>6728.44</v>
      </c>
      <c r="E22" s="109">
        <v>0</v>
      </c>
      <c r="F22" s="108">
        <v>1054215.3600000001</v>
      </c>
      <c r="G22" s="108">
        <v>1060943.8</v>
      </c>
      <c r="H22" s="109">
        <v>0</v>
      </c>
      <c r="I22" s="109">
        <v>0</v>
      </c>
      <c r="J22" s="115" t="s">
        <v>92</v>
      </c>
      <c r="K22" s="103"/>
      <c r="L22" s="103"/>
      <c r="M22" s="103"/>
      <c r="N22" s="119">
        <f t="shared" si="0"/>
        <v>0</v>
      </c>
      <c r="O22" s="107">
        <f t="shared" si="1"/>
        <v>0</v>
      </c>
      <c r="P22" s="107">
        <f t="shared" si="2"/>
        <v>6728.44</v>
      </c>
    </row>
    <row r="23" spans="1:16" x14ac:dyDescent="0.2">
      <c r="A23" s="101">
        <v>4</v>
      </c>
      <c r="B23" s="122">
        <v>2</v>
      </c>
      <c r="C23" s="102" t="s">
        <v>177</v>
      </c>
      <c r="D23" s="109">
        <v>201.79</v>
      </c>
      <c r="E23" s="109">
        <v>0</v>
      </c>
      <c r="F23" s="108">
        <v>1824783.2</v>
      </c>
      <c r="G23" s="108">
        <v>1824984.99</v>
      </c>
      <c r="H23" s="109">
        <v>0</v>
      </c>
      <c r="I23" s="109">
        <v>0</v>
      </c>
      <c r="J23" s="115" t="s">
        <v>92</v>
      </c>
      <c r="K23" s="103"/>
      <c r="L23" s="103"/>
      <c r="M23" s="103"/>
      <c r="N23" s="119">
        <f t="shared" si="0"/>
        <v>0</v>
      </c>
      <c r="O23" s="107">
        <f t="shared" si="1"/>
        <v>0</v>
      </c>
      <c r="P23" s="107">
        <f t="shared" si="2"/>
        <v>201.79</v>
      </c>
    </row>
    <row r="24" spans="1:16" ht="20.25" x14ac:dyDescent="0.2">
      <c r="A24" s="101">
        <v>4</v>
      </c>
      <c r="B24" s="122">
        <v>3</v>
      </c>
      <c r="C24" s="102" t="s">
        <v>178</v>
      </c>
      <c r="D24" s="108">
        <v>7731.9</v>
      </c>
      <c r="E24" s="109">
        <v>0</v>
      </c>
      <c r="F24" s="108">
        <v>1269431.42</v>
      </c>
      <c r="G24" s="108">
        <v>1277067.1399999999</v>
      </c>
      <c r="H24" s="109">
        <v>96.18</v>
      </c>
      <c r="I24" s="109">
        <v>0</v>
      </c>
      <c r="J24" s="115" t="s">
        <v>92</v>
      </c>
      <c r="K24" s="39" t="s">
        <v>0</v>
      </c>
      <c r="L24" s="36" t="s">
        <v>83</v>
      </c>
      <c r="M24" s="23" t="s">
        <v>118</v>
      </c>
      <c r="N24" s="119">
        <f t="shared" si="0"/>
        <v>96</v>
      </c>
      <c r="O24" s="107">
        <f t="shared" si="1"/>
        <v>96.18</v>
      </c>
      <c r="P24" s="107">
        <f t="shared" si="2"/>
        <v>7731.9</v>
      </c>
    </row>
    <row r="25" spans="1:16" ht="20.25" x14ac:dyDescent="0.2">
      <c r="A25" s="101">
        <v>4</v>
      </c>
      <c r="B25" s="122">
        <v>4</v>
      </c>
      <c r="C25" s="102" t="s">
        <v>179</v>
      </c>
      <c r="D25" s="109">
        <v>0</v>
      </c>
      <c r="E25" s="109">
        <v>0</v>
      </c>
      <c r="F25" s="108">
        <v>1361500.33</v>
      </c>
      <c r="G25" s="108">
        <v>1361229.74</v>
      </c>
      <c r="H25" s="109">
        <v>270.58999999999997</v>
      </c>
      <c r="I25" s="109">
        <v>0</v>
      </c>
      <c r="J25" s="115" t="s">
        <v>92</v>
      </c>
      <c r="K25" s="39" t="s">
        <v>0</v>
      </c>
      <c r="L25" s="36" t="s">
        <v>83</v>
      </c>
      <c r="M25" s="23" t="s">
        <v>118</v>
      </c>
      <c r="N25" s="119">
        <f t="shared" si="0"/>
        <v>271</v>
      </c>
      <c r="O25" s="107">
        <f t="shared" si="1"/>
        <v>270.58999999999997</v>
      </c>
      <c r="P25" s="107">
        <f t="shared" si="2"/>
        <v>0</v>
      </c>
    </row>
    <row r="26" spans="1:16" s="130" customFormat="1" x14ac:dyDescent="0.2">
      <c r="A26" s="123">
        <v>3</v>
      </c>
      <c r="B26" s="124">
        <v>1104</v>
      </c>
      <c r="C26" s="125" t="s">
        <v>180</v>
      </c>
      <c r="D26" s="126">
        <v>4045266.14</v>
      </c>
      <c r="E26" s="126">
        <v>184344.47</v>
      </c>
      <c r="F26" s="126">
        <v>526774734.24000001</v>
      </c>
      <c r="G26" s="126">
        <v>516818620.02999997</v>
      </c>
      <c r="H26" s="126">
        <v>13817035.890000001</v>
      </c>
      <c r="I26" s="131">
        <v>0.01</v>
      </c>
      <c r="J26" s="132"/>
      <c r="K26" s="103"/>
      <c r="L26" s="127"/>
      <c r="M26" s="127"/>
      <c r="N26" s="128">
        <f t="shared" si="0"/>
        <v>13817036</v>
      </c>
      <c r="O26" s="129">
        <f t="shared" si="1"/>
        <v>13817035.880000001</v>
      </c>
      <c r="P26" s="129">
        <f t="shared" si="2"/>
        <v>3860921.67</v>
      </c>
    </row>
    <row r="27" spans="1:16" s="130" customFormat="1" x14ac:dyDescent="0.2">
      <c r="A27" s="123">
        <v>4</v>
      </c>
      <c r="B27" s="124">
        <v>1</v>
      </c>
      <c r="C27" s="125" t="s">
        <v>181</v>
      </c>
      <c r="D27" s="126">
        <v>1510482</v>
      </c>
      <c r="E27" s="131">
        <v>0</v>
      </c>
      <c r="F27" s="126">
        <v>314818850.13</v>
      </c>
      <c r="G27" s="126">
        <v>312446796.80000001</v>
      </c>
      <c r="H27" s="126">
        <v>3882535.33</v>
      </c>
      <c r="I27" s="131">
        <v>0</v>
      </c>
      <c r="J27" s="132"/>
      <c r="K27" s="103"/>
      <c r="L27" s="127"/>
      <c r="M27" s="127"/>
      <c r="N27" s="128">
        <f t="shared" si="0"/>
        <v>3882535</v>
      </c>
      <c r="O27" s="129">
        <f t="shared" si="1"/>
        <v>3882535.33</v>
      </c>
      <c r="P27" s="129">
        <f t="shared" si="2"/>
        <v>1510482</v>
      </c>
    </row>
    <row r="28" spans="1:16" ht="20.25" x14ac:dyDescent="0.2">
      <c r="A28" s="101">
        <v>5</v>
      </c>
      <c r="B28" s="122">
        <v>1</v>
      </c>
      <c r="C28" s="102" t="s">
        <v>182</v>
      </c>
      <c r="D28" s="108">
        <v>1510482</v>
      </c>
      <c r="E28" s="109">
        <v>0</v>
      </c>
      <c r="F28" s="108">
        <v>314818850.13</v>
      </c>
      <c r="G28" s="108">
        <v>312446796.80000001</v>
      </c>
      <c r="H28" s="108">
        <v>3882535.33</v>
      </c>
      <c r="I28" s="109">
        <v>0</v>
      </c>
      <c r="J28" s="103" t="s">
        <v>92</v>
      </c>
      <c r="K28" s="162" t="s">
        <v>0</v>
      </c>
      <c r="L28" s="163" t="s">
        <v>86</v>
      </c>
      <c r="M28" s="36" t="s">
        <v>86</v>
      </c>
      <c r="N28" s="119">
        <f t="shared" si="0"/>
        <v>3882535</v>
      </c>
      <c r="O28" s="107">
        <f t="shared" si="1"/>
        <v>3882535.33</v>
      </c>
      <c r="P28" s="107">
        <f t="shared" si="2"/>
        <v>1510482</v>
      </c>
    </row>
    <row r="29" spans="1:16" s="130" customFormat="1" x14ac:dyDescent="0.2">
      <c r="A29" s="123">
        <v>4</v>
      </c>
      <c r="B29" s="124">
        <v>2</v>
      </c>
      <c r="C29" s="125" t="s">
        <v>183</v>
      </c>
      <c r="D29" s="126">
        <v>2534784.15</v>
      </c>
      <c r="E29" s="126">
        <v>184344.47</v>
      </c>
      <c r="F29" s="126">
        <v>210642109.11000001</v>
      </c>
      <c r="G29" s="126">
        <v>203058048.22999999</v>
      </c>
      <c r="H29" s="126">
        <v>9934500.5700000003</v>
      </c>
      <c r="I29" s="131">
        <v>0.01</v>
      </c>
      <c r="J29" s="127"/>
      <c r="K29" s="103"/>
      <c r="L29" s="127"/>
      <c r="M29" s="127"/>
      <c r="N29" s="128">
        <f t="shared" si="0"/>
        <v>9934501</v>
      </c>
      <c r="O29" s="129">
        <f t="shared" si="1"/>
        <v>9934500.5600000005</v>
      </c>
      <c r="P29" s="129">
        <f t="shared" si="2"/>
        <v>2350439.6799999997</v>
      </c>
    </row>
    <row r="30" spans="1:16" ht="20.25" x14ac:dyDescent="0.2">
      <c r="A30" s="101">
        <v>5</v>
      </c>
      <c r="B30" s="122">
        <v>1</v>
      </c>
      <c r="C30" s="102" t="s">
        <v>184</v>
      </c>
      <c r="D30" s="108">
        <v>932626</v>
      </c>
      <c r="E30" s="109">
        <v>0</v>
      </c>
      <c r="F30" s="108">
        <v>112635874.09999999</v>
      </c>
      <c r="G30" s="108">
        <v>110446849.95</v>
      </c>
      <c r="H30" s="108">
        <v>3121650.15</v>
      </c>
      <c r="I30" s="109">
        <v>0</v>
      </c>
      <c r="J30" s="115" t="s">
        <v>92</v>
      </c>
      <c r="K30" s="39" t="s">
        <v>0</v>
      </c>
      <c r="L30" s="36" t="s">
        <v>86</v>
      </c>
      <c r="M30" s="36" t="s">
        <v>86</v>
      </c>
      <c r="N30" s="119">
        <f t="shared" si="0"/>
        <v>3121650</v>
      </c>
      <c r="O30" s="107">
        <f t="shared" si="1"/>
        <v>3121650.15</v>
      </c>
      <c r="P30" s="107">
        <f t="shared" si="2"/>
        <v>932626</v>
      </c>
    </row>
    <row r="31" spans="1:16" ht="20.25" x14ac:dyDescent="0.2">
      <c r="A31" s="101">
        <v>5</v>
      </c>
      <c r="B31" s="122">
        <v>2</v>
      </c>
      <c r="C31" s="102" t="s">
        <v>185</v>
      </c>
      <c r="D31" s="108">
        <v>1119189.99</v>
      </c>
      <c r="E31" s="109">
        <v>0</v>
      </c>
      <c r="F31" s="108">
        <v>31072605.079999998</v>
      </c>
      <c r="G31" s="108">
        <v>31407957.550000001</v>
      </c>
      <c r="H31" s="108">
        <v>783837.52</v>
      </c>
      <c r="I31" s="109">
        <v>0</v>
      </c>
      <c r="J31" s="115" t="s">
        <v>92</v>
      </c>
      <c r="K31" s="39" t="s">
        <v>0</v>
      </c>
      <c r="L31" s="36" t="s">
        <v>86</v>
      </c>
      <c r="M31" s="36" t="s">
        <v>86</v>
      </c>
      <c r="N31" s="119">
        <f t="shared" si="0"/>
        <v>783838</v>
      </c>
      <c r="O31" s="107">
        <f t="shared" si="1"/>
        <v>783837.52</v>
      </c>
      <c r="P31" s="107">
        <f t="shared" si="2"/>
        <v>1119189.99</v>
      </c>
    </row>
    <row r="32" spans="1:16" ht="20.25" x14ac:dyDescent="0.2">
      <c r="A32" s="101">
        <v>5</v>
      </c>
      <c r="B32" s="122">
        <v>3</v>
      </c>
      <c r="C32" s="102" t="s">
        <v>186</v>
      </c>
      <c r="D32" s="109">
        <v>0</v>
      </c>
      <c r="E32" s="108">
        <v>147396.9</v>
      </c>
      <c r="F32" s="108">
        <v>13812385.449999999</v>
      </c>
      <c r="G32" s="108">
        <v>13664988.560000001</v>
      </c>
      <c r="H32" s="109">
        <v>0</v>
      </c>
      <c r="I32" s="109">
        <v>2</v>
      </c>
      <c r="J32" s="115" t="s">
        <v>92</v>
      </c>
      <c r="K32" s="103"/>
      <c r="L32" s="36" t="s">
        <v>86</v>
      </c>
      <c r="M32" s="36" t="s">
        <v>86</v>
      </c>
      <c r="N32" s="119">
        <f t="shared" si="0"/>
        <v>-2</v>
      </c>
      <c r="O32" s="107">
        <f t="shared" si="1"/>
        <v>-2</v>
      </c>
      <c r="P32" s="107">
        <f t="shared" si="2"/>
        <v>-147396.9</v>
      </c>
    </row>
    <row r="33" spans="1:16" ht="20.25" x14ac:dyDescent="0.2">
      <c r="A33" s="101">
        <v>5</v>
      </c>
      <c r="B33" s="122">
        <v>4</v>
      </c>
      <c r="C33" s="102" t="s">
        <v>187</v>
      </c>
      <c r="D33" s="108">
        <v>90966.15</v>
      </c>
      <c r="E33" s="109">
        <v>0</v>
      </c>
      <c r="F33" s="108">
        <v>8050894.6600000001</v>
      </c>
      <c r="G33" s="108">
        <v>7847213.2199999997</v>
      </c>
      <c r="H33" s="108">
        <v>294647.59000000003</v>
      </c>
      <c r="I33" s="109">
        <v>0</v>
      </c>
      <c r="J33" s="115" t="s">
        <v>92</v>
      </c>
      <c r="K33" s="103"/>
      <c r="L33" s="36" t="s">
        <v>86</v>
      </c>
      <c r="M33" s="36" t="s">
        <v>86</v>
      </c>
      <c r="N33" s="119">
        <f t="shared" si="0"/>
        <v>294648</v>
      </c>
      <c r="O33" s="107">
        <f t="shared" si="1"/>
        <v>294647.59000000003</v>
      </c>
      <c r="P33" s="107">
        <f t="shared" si="2"/>
        <v>90966.15</v>
      </c>
    </row>
    <row r="34" spans="1:16" ht="20.25" x14ac:dyDescent="0.2">
      <c r="A34" s="101">
        <v>5</v>
      </c>
      <c r="B34" s="122">
        <v>5</v>
      </c>
      <c r="C34" s="102" t="s">
        <v>188</v>
      </c>
      <c r="D34" s="108">
        <v>292527</v>
      </c>
      <c r="E34" s="109">
        <v>0</v>
      </c>
      <c r="F34" s="108">
        <v>17932760.449999999</v>
      </c>
      <c r="G34" s="108">
        <v>17518412.449999999</v>
      </c>
      <c r="H34" s="108">
        <v>706875</v>
      </c>
      <c r="I34" s="109">
        <v>0</v>
      </c>
      <c r="J34" s="115" t="s">
        <v>92</v>
      </c>
      <c r="K34" s="103"/>
      <c r="L34" s="36" t="s">
        <v>86</v>
      </c>
      <c r="M34" s="36" t="s">
        <v>86</v>
      </c>
      <c r="N34" s="119">
        <f t="shared" si="0"/>
        <v>706875</v>
      </c>
      <c r="O34" s="107">
        <f t="shared" si="1"/>
        <v>706875</v>
      </c>
      <c r="P34" s="107">
        <f t="shared" si="2"/>
        <v>292527</v>
      </c>
    </row>
    <row r="35" spans="1:16" ht="20.25" x14ac:dyDescent="0.2">
      <c r="A35" s="101">
        <v>5</v>
      </c>
      <c r="B35" s="122">
        <v>6</v>
      </c>
      <c r="C35" s="102" t="s">
        <v>189</v>
      </c>
      <c r="D35" s="109">
        <v>0</v>
      </c>
      <c r="E35" s="108">
        <v>36947.57</v>
      </c>
      <c r="F35" s="108">
        <v>6749205.0700000003</v>
      </c>
      <c r="G35" s="108">
        <v>6517008.6500000004</v>
      </c>
      <c r="H35" s="108">
        <v>195248.85</v>
      </c>
      <c r="I35" s="109">
        <v>0</v>
      </c>
      <c r="J35" s="115" t="s">
        <v>92</v>
      </c>
      <c r="K35" s="103"/>
      <c r="L35" s="36" t="s">
        <v>86</v>
      </c>
      <c r="M35" s="36" t="s">
        <v>86</v>
      </c>
      <c r="N35" s="119">
        <f t="shared" si="0"/>
        <v>195249</v>
      </c>
      <c r="O35" s="107">
        <f t="shared" si="1"/>
        <v>195248.85</v>
      </c>
      <c r="P35" s="107">
        <f t="shared" si="2"/>
        <v>-36947.57</v>
      </c>
    </row>
    <row r="36" spans="1:16" x14ac:dyDescent="0.2">
      <c r="A36" s="101">
        <v>5</v>
      </c>
      <c r="B36" s="122">
        <v>7</v>
      </c>
      <c r="C36" s="102" t="s">
        <v>190</v>
      </c>
      <c r="D36" s="108">
        <v>99475</v>
      </c>
      <c r="E36" s="109">
        <v>0</v>
      </c>
      <c r="F36" s="109">
        <v>0</v>
      </c>
      <c r="G36" s="108">
        <v>99475</v>
      </c>
      <c r="H36" s="109">
        <v>0</v>
      </c>
      <c r="I36" s="109">
        <v>0</v>
      </c>
      <c r="J36" s="103" t="s">
        <v>92</v>
      </c>
      <c r="K36" s="103"/>
      <c r="L36" s="103"/>
      <c r="M36" s="103"/>
      <c r="N36" s="119">
        <f t="shared" si="0"/>
        <v>0</v>
      </c>
      <c r="O36" s="107">
        <f t="shared" si="1"/>
        <v>0</v>
      </c>
      <c r="P36" s="107">
        <f t="shared" si="2"/>
        <v>99475</v>
      </c>
    </row>
    <row r="37" spans="1:16" x14ac:dyDescent="0.2">
      <c r="A37" s="101">
        <v>5</v>
      </c>
      <c r="B37" s="122">
        <v>8</v>
      </c>
      <c r="C37" s="102" t="s">
        <v>191</v>
      </c>
      <c r="D37" s="109">
        <v>0</v>
      </c>
      <c r="E37" s="109">
        <v>0</v>
      </c>
      <c r="F37" s="108">
        <v>345151.25</v>
      </c>
      <c r="G37" s="108">
        <v>345151.25</v>
      </c>
      <c r="H37" s="109">
        <v>0</v>
      </c>
      <c r="I37" s="109">
        <v>0</v>
      </c>
      <c r="J37" s="103" t="s">
        <v>92</v>
      </c>
      <c r="K37" s="103"/>
      <c r="L37" s="103"/>
      <c r="M37" s="103"/>
      <c r="N37" s="119">
        <f t="shared" si="0"/>
        <v>0</v>
      </c>
      <c r="O37" s="107">
        <f t="shared" si="1"/>
        <v>0</v>
      </c>
      <c r="P37" s="107">
        <f t="shared" si="2"/>
        <v>0</v>
      </c>
    </row>
    <row r="38" spans="1:16" x14ac:dyDescent="0.2">
      <c r="A38" s="101">
        <v>5</v>
      </c>
      <c r="B38" s="122">
        <v>9</v>
      </c>
      <c r="C38" s="102" t="s">
        <v>192</v>
      </c>
      <c r="D38" s="109">
        <v>0</v>
      </c>
      <c r="E38" s="109">
        <v>0</v>
      </c>
      <c r="F38" s="108">
        <v>286381.59999999998</v>
      </c>
      <c r="G38" s="108">
        <v>286381.59999999998</v>
      </c>
      <c r="H38" s="109">
        <v>0</v>
      </c>
      <c r="I38" s="109">
        <v>0</v>
      </c>
      <c r="J38" s="103" t="s">
        <v>92</v>
      </c>
      <c r="K38" s="103"/>
      <c r="L38" s="103"/>
      <c r="M38" s="103"/>
      <c r="N38" s="119">
        <f t="shared" si="0"/>
        <v>0</v>
      </c>
      <c r="O38" s="107">
        <f t="shared" si="1"/>
        <v>0</v>
      </c>
      <c r="P38" s="107">
        <f t="shared" si="2"/>
        <v>0</v>
      </c>
    </row>
    <row r="39" spans="1:16" ht="20.25" x14ac:dyDescent="0.2">
      <c r="A39" s="101">
        <v>5</v>
      </c>
      <c r="B39" s="122">
        <v>10</v>
      </c>
      <c r="C39" s="102" t="s">
        <v>193</v>
      </c>
      <c r="D39" s="109">
        <v>0</v>
      </c>
      <c r="E39" s="109">
        <v>0</v>
      </c>
      <c r="F39" s="108">
        <v>1942072.92</v>
      </c>
      <c r="G39" s="108">
        <v>1624604.03</v>
      </c>
      <c r="H39" s="108">
        <v>317468.89</v>
      </c>
      <c r="I39" s="109">
        <v>0</v>
      </c>
      <c r="J39" s="115" t="s">
        <v>92</v>
      </c>
      <c r="K39" s="39" t="s">
        <v>0</v>
      </c>
      <c r="L39" s="36" t="s">
        <v>86</v>
      </c>
      <c r="M39" s="36" t="s">
        <v>86</v>
      </c>
      <c r="N39" s="119">
        <f t="shared" si="0"/>
        <v>317469</v>
      </c>
      <c r="O39" s="107">
        <f t="shared" si="1"/>
        <v>317468.89</v>
      </c>
      <c r="P39" s="107">
        <f t="shared" si="2"/>
        <v>0</v>
      </c>
    </row>
    <row r="40" spans="1:16" ht="20.25" x14ac:dyDescent="0.2">
      <c r="A40" s="101">
        <v>5</v>
      </c>
      <c r="B40" s="122">
        <v>11</v>
      </c>
      <c r="C40" s="102" t="s">
        <v>194</v>
      </c>
      <c r="D40" s="109">
        <v>0</v>
      </c>
      <c r="E40" s="109">
        <v>0</v>
      </c>
      <c r="F40" s="108">
        <v>314675</v>
      </c>
      <c r="G40" s="108">
        <v>314675</v>
      </c>
      <c r="H40" s="109">
        <v>0</v>
      </c>
      <c r="I40" s="109">
        <v>0</v>
      </c>
      <c r="J40" s="103" t="s">
        <v>92</v>
      </c>
      <c r="K40" s="39" t="s">
        <v>0</v>
      </c>
      <c r="L40" s="103"/>
      <c r="M40" s="103"/>
      <c r="N40" s="119">
        <f t="shared" si="0"/>
        <v>0</v>
      </c>
      <c r="O40" s="107">
        <f t="shared" si="1"/>
        <v>0</v>
      </c>
      <c r="P40" s="107">
        <f t="shared" si="2"/>
        <v>0</v>
      </c>
    </row>
    <row r="41" spans="1:16" ht="20.25" x14ac:dyDescent="0.2">
      <c r="A41" s="101">
        <v>5</v>
      </c>
      <c r="B41" s="122">
        <v>12</v>
      </c>
      <c r="C41" s="102" t="s">
        <v>195</v>
      </c>
      <c r="D41" s="109">
        <v>0</v>
      </c>
      <c r="E41" s="109">
        <v>0</v>
      </c>
      <c r="F41" s="108">
        <v>2023850</v>
      </c>
      <c r="G41" s="108">
        <v>131100</v>
      </c>
      <c r="H41" s="108">
        <v>1891750</v>
      </c>
      <c r="I41" s="109">
        <v>0</v>
      </c>
      <c r="J41" s="115" t="s">
        <v>92</v>
      </c>
      <c r="K41" s="39" t="s">
        <v>0</v>
      </c>
      <c r="L41" s="36" t="s">
        <v>86</v>
      </c>
      <c r="M41" s="36" t="s">
        <v>86</v>
      </c>
      <c r="N41" s="119">
        <f t="shared" si="0"/>
        <v>1891750</v>
      </c>
      <c r="O41" s="107">
        <f t="shared" si="1"/>
        <v>1891750</v>
      </c>
      <c r="P41" s="107">
        <f t="shared" si="2"/>
        <v>0</v>
      </c>
    </row>
    <row r="42" spans="1:16" ht="20.25" x14ac:dyDescent="0.2">
      <c r="A42" s="101">
        <v>5</v>
      </c>
      <c r="B42" s="122">
        <v>13</v>
      </c>
      <c r="C42" s="102" t="s">
        <v>196</v>
      </c>
      <c r="D42" s="109">
        <v>0</v>
      </c>
      <c r="E42" s="109">
        <v>0</v>
      </c>
      <c r="F42" s="108">
        <v>6931653</v>
      </c>
      <c r="G42" s="108">
        <v>5921991</v>
      </c>
      <c r="H42" s="108">
        <v>1009662</v>
      </c>
      <c r="I42" s="109">
        <v>0</v>
      </c>
      <c r="J42" s="115" t="s">
        <v>92</v>
      </c>
      <c r="K42" s="39" t="s">
        <v>0</v>
      </c>
      <c r="L42" s="36" t="s">
        <v>86</v>
      </c>
      <c r="M42" s="36" t="s">
        <v>86</v>
      </c>
      <c r="N42" s="119">
        <f t="shared" si="0"/>
        <v>1009662</v>
      </c>
      <c r="O42" s="107">
        <f t="shared" si="1"/>
        <v>1009662</v>
      </c>
      <c r="P42" s="107">
        <f t="shared" si="2"/>
        <v>0</v>
      </c>
    </row>
    <row r="43" spans="1:16" ht="20.25" x14ac:dyDescent="0.2">
      <c r="A43" s="101">
        <v>5</v>
      </c>
      <c r="B43" s="122">
        <v>14</v>
      </c>
      <c r="C43" s="102" t="s">
        <v>197</v>
      </c>
      <c r="D43" s="109">
        <v>0</v>
      </c>
      <c r="E43" s="109">
        <v>0</v>
      </c>
      <c r="F43" s="108">
        <v>3300521.53</v>
      </c>
      <c r="G43" s="108">
        <v>2977675.97</v>
      </c>
      <c r="H43" s="108">
        <v>322845.56</v>
      </c>
      <c r="I43" s="109">
        <v>0</v>
      </c>
      <c r="J43" s="115" t="s">
        <v>92</v>
      </c>
      <c r="K43" s="39" t="s">
        <v>0</v>
      </c>
      <c r="L43" s="36" t="s">
        <v>86</v>
      </c>
      <c r="M43" s="36" t="s">
        <v>86</v>
      </c>
      <c r="N43" s="119">
        <f t="shared" si="0"/>
        <v>322846</v>
      </c>
      <c r="O43" s="107">
        <f t="shared" si="1"/>
        <v>322845.56</v>
      </c>
      <c r="P43" s="107">
        <f t="shared" si="2"/>
        <v>0</v>
      </c>
    </row>
    <row r="44" spans="1:16" ht="20.25" x14ac:dyDescent="0.2">
      <c r="A44" s="101">
        <v>5</v>
      </c>
      <c r="B44" s="122">
        <v>15</v>
      </c>
      <c r="C44" s="102" t="s">
        <v>198</v>
      </c>
      <c r="D44" s="109">
        <v>0</v>
      </c>
      <c r="E44" s="109">
        <v>0</v>
      </c>
      <c r="F44" s="108">
        <v>1922535</v>
      </c>
      <c r="G44" s="108">
        <v>1715210</v>
      </c>
      <c r="H44" s="108">
        <v>207325</v>
      </c>
      <c r="I44" s="109">
        <v>0</v>
      </c>
      <c r="J44" s="115" t="s">
        <v>92</v>
      </c>
      <c r="K44" s="39" t="s">
        <v>0</v>
      </c>
      <c r="L44" s="36" t="s">
        <v>86</v>
      </c>
      <c r="M44" s="36" t="s">
        <v>86</v>
      </c>
      <c r="N44" s="119">
        <f t="shared" si="0"/>
        <v>207325</v>
      </c>
      <c r="O44" s="107">
        <f t="shared" si="1"/>
        <v>207325</v>
      </c>
      <c r="P44" s="107">
        <f t="shared" si="2"/>
        <v>0</v>
      </c>
    </row>
    <row r="45" spans="1:16" ht="20.25" x14ac:dyDescent="0.2">
      <c r="A45" s="101">
        <v>5</v>
      </c>
      <c r="B45" s="122">
        <v>16</v>
      </c>
      <c r="C45" s="102" t="s">
        <v>199</v>
      </c>
      <c r="D45" s="109">
        <v>0</v>
      </c>
      <c r="E45" s="109">
        <v>0</v>
      </c>
      <c r="F45" s="108">
        <v>3322544</v>
      </c>
      <c r="G45" s="108">
        <v>2239354</v>
      </c>
      <c r="H45" s="108">
        <v>1083190</v>
      </c>
      <c r="I45" s="109">
        <v>0</v>
      </c>
      <c r="J45" s="115" t="s">
        <v>92</v>
      </c>
      <c r="K45" s="39" t="s">
        <v>0</v>
      </c>
      <c r="L45" s="36" t="s">
        <v>86</v>
      </c>
      <c r="M45" s="36" t="s">
        <v>86</v>
      </c>
      <c r="N45" s="119">
        <f t="shared" si="0"/>
        <v>1083190</v>
      </c>
      <c r="O45" s="107">
        <f t="shared" si="1"/>
        <v>1083190</v>
      </c>
      <c r="P45" s="107">
        <f t="shared" si="2"/>
        <v>0</v>
      </c>
    </row>
    <row r="46" spans="1:16" x14ac:dyDescent="0.2">
      <c r="A46" s="101">
        <v>4</v>
      </c>
      <c r="B46" s="122">
        <v>3</v>
      </c>
      <c r="C46" s="102" t="s">
        <v>200</v>
      </c>
      <c r="D46" s="109">
        <v>0</v>
      </c>
      <c r="E46" s="109">
        <v>0</v>
      </c>
      <c r="F46" s="108">
        <v>1313775</v>
      </c>
      <c r="G46" s="108">
        <v>1313775</v>
      </c>
      <c r="H46" s="109">
        <v>0</v>
      </c>
      <c r="I46" s="109">
        <v>0</v>
      </c>
      <c r="J46" s="115" t="s">
        <v>92</v>
      </c>
      <c r="K46" s="103"/>
      <c r="L46" s="103"/>
      <c r="M46" s="103"/>
      <c r="N46" s="119">
        <f t="shared" si="0"/>
        <v>0</v>
      </c>
      <c r="O46" s="107">
        <f t="shared" si="1"/>
        <v>0</v>
      </c>
      <c r="P46" s="107">
        <f t="shared" si="2"/>
        <v>0</v>
      </c>
    </row>
    <row r="47" spans="1:16" x14ac:dyDescent="0.2">
      <c r="A47" s="101">
        <v>5</v>
      </c>
      <c r="B47" s="122">
        <v>1</v>
      </c>
      <c r="C47" s="102" t="s">
        <v>201</v>
      </c>
      <c r="D47" s="109">
        <v>0</v>
      </c>
      <c r="E47" s="109">
        <v>0</v>
      </c>
      <c r="F47" s="108">
        <v>1313775</v>
      </c>
      <c r="G47" s="108">
        <v>1313775</v>
      </c>
      <c r="H47" s="109">
        <v>0</v>
      </c>
      <c r="I47" s="109">
        <v>0</v>
      </c>
      <c r="J47" s="103" t="s">
        <v>92</v>
      </c>
      <c r="K47" s="103"/>
      <c r="L47" s="103"/>
      <c r="M47" s="103"/>
      <c r="N47" s="119">
        <f t="shared" si="0"/>
        <v>0</v>
      </c>
      <c r="O47" s="107">
        <f t="shared" si="1"/>
        <v>0</v>
      </c>
      <c r="P47" s="107">
        <f t="shared" si="2"/>
        <v>0</v>
      </c>
    </row>
    <row r="48" spans="1:16" s="130" customFormat="1" x14ac:dyDescent="0.2">
      <c r="A48" s="123">
        <v>3</v>
      </c>
      <c r="B48" s="124">
        <v>1105</v>
      </c>
      <c r="C48" s="125" t="s">
        <v>202</v>
      </c>
      <c r="D48" s="126">
        <v>59837.88</v>
      </c>
      <c r="E48" s="126">
        <v>883719.61</v>
      </c>
      <c r="F48" s="126">
        <v>6794309.7999999998</v>
      </c>
      <c r="G48" s="126">
        <v>6207526.9400000004</v>
      </c>
      <c r="H48" s="126">
        <v>62262.7</v>
      </c>
      <c r="I48" s="126">
        <v>299361.57</v>
      </c>
      <c r="J48" s="127"/>
      <c r="K48" s="127"/>
      <c r="L48" s="127"/>
      <c r="M48" s="127"/>
      <c r="N48" s="128">
        <f t="shared" si="0"/>
        <v>-237099</v>
      </c>
      <c r="O48" s="129">
        <f t="shared" si="1"/>
        <v>-237098.87</v>
      </c>
      <c r="P48" s="129">
        <f t="shared" si="2"/>
        <v>-823881.73</v>
      </c>
    </row>
    <row r="49" spans="1:16" s="130" customFormat="1" x14ac:dyDescent="0.2">
      <c r="A49" s="123">
        <v>4</v>
      </c>
      <c r="B49" s="124">
        <v>1</v>
      </c>
      <c r="C49" s="125" t="s">
        <v>203</v>
      </c>
      <c r="D49" s="126">
        <v>59837.88</v>
      </c>
      <c r="E49" s="126">
        <v>883719.61</v>
      </c>
      <c r="F49" s="126">
        <v>6794309.7999999998</v>
      </c>
      <c r="G49" s="126">
        <v>6207526.9400000004</v>
      </c>
      <c r="H49" s="126">
        <v>62262.7</v>
      </c>
      <c r="I49" s="126">
        <v>299361.57</v>
      </c>
      <c r="J49" s="127"/>
      <c r="K49" s="127"/>
      <c r="L49" s="127"/>
      <c r="M49" s="127"/>
      <c r="N49" s="128">
        <f t="shared" si="0"/>
        <v>-237099</v>
      </c>
      <c r="O49" s="129">
        <f t="shared" si="1"/>
        <v>-237098.87</v>
      </c>
      <c r="P49" s="129">
        <f t="shared" si="2"/>
        <v>-823881.73</v>
      </c>
    </row>
    <row r="50" spans="1:16" ht="20.25" x14ac:dyDescent="0.2">
      <c r="A50" s="101">
        <v>5</v>
      </c>
      <c r="B50" s="122">
        <v>1</v>
      </c>
      <c r="C50" s="102" t="s">
        <v>204</v>
      </c>
      <c r="D50" s="108">
        <v>1806.65</v>
      </c>
      <c r="E50" s="109">
        <v>0</v>
      </c>
      <c r="F50" s="108">
        <v>40945.35</v>
      </c>
      <c r="G50" s="108">
        <v>42473.7</v>
      </c>
      <c r="H50" s="109">
        <v>278.3</v>
      </c>
      <c r="I50" s="109">
        <v>0</v>
      </c>
      <c r="J50" s="115" t="s">
        <v>92</v>
      </c>
      <c r="K50" s="164" t="s">
        <v>0</v>
      </c>
      <c r="L50" s="36" t="s">
        <v>83</v>
      </c>
      <c r="M50" s="23" t="s">
        <v>117</v>
      </c>
      <c r="N50" s="119">
        <f t="shared" si="0"/>
        <v>278</v>
      </c>
      <c r="O50" s="107">
        <f t="shared" si="1"/>
        <v>278.3</v>
      </c>
      <c r="P50" s="107">
        <f t="shared" si="2"/>
        <v>1806.65</v>
      </c>
    </row>
    <row r="51" spans="1:16" ht="20.25" x14ac:dyDescent="0.2">
      <c r="A51" s="101">
        <v>5</v>
      </c>
      <c r="B51" s="122">
        <v>2</v>
      </c>
      <c r="C51" s="102" t="s">
        <v>205</v>
      </c>
      <c r="D51" s="109">
        <v>0</v>
      </c>
      <c r="E51" s="109">
        <v>0</v>
      </c>
      <c r="F51" s="108">
        <v>11818</v>
      </c>
      <c r="G51" s="108">
        <v>12539.7</v>
      </c>
      <c r="H51" s="109">
        <v>0</v>
      </c>
      <c r="I51" s="109">
        <v>721.7</v>
      </c>
      <c r="J51" s="115" t="s">
        <v>92</v>
      </c>
      <c r="K51" s="165" t="s">
        <v>13</v>
      </c>
      <c r="L51" s="36" t="s">
        <v>58</v>
      </c>
      <c r="M51" s="33" t="s">
        <v>57</v>
      </c>
      <c r="N51" s="119">
        <f t="shared" si="0"/>
        <v>-722</v>
      </c>
      <c r="O51" s="107">
        <f t="shared" si="1"/>
        <v>-721.7</v>
      </c>
      <c r="P51" s="107">
        <f t="shared" si="2"/>
        <v>0</v>
      </c>
    </row>
    <row r="52" spans="1:16" ht="20.25" x14ac:dyDescent="0.2">
      <c r="A52" s="101">
        <v>5</v>
      </c>
      <c r="B52" s="122">
        <v>3</v>
      </c>
      <c r="C52" s="102" t="s">
        <v>206</v>
      </c>
      <c r="D52" s="109">
        <v>0</v>
      </c>
      <c r="E52" s="109">
        <v>0</v>
      </c>
      <c r="F52" s="108">
        <v>13800</v>
      </c>
      <c r="G52" s="108">
        <v>15135</v>
      </c>
      <c r="H52" s="109">
        <v>0</v>
      </c>
      <c r="I52" s="108">
        <v>1335</v>
      </c>
      <c r="J52" s="115" t="s">
        <v>92</v>
      </c>
      <c r="K52" s="165" t="s">
        <v>13</v>
      </c>
      <c r="L52" s="36" t="s">
        <v>58</v>
      </c>
      <c r="M52" s="33" t="s">
        <v>57</v>
      </c>
      <c r="N52" s="119">
        <f t="shared" si="0"/>
        <v>-1335</v>
      </c>
      <c r="O52" s="107">
        <f t="shared" si="1"/>
        <v>-1335</v>
      </c>
      <c r="P52" s="107">
        <f t="shared" si="2"/>
        <v>0</v>
      </c>
    </row>
    <row r="53" spans="1:16" ht="20.25" x14ac:dyDescent="0.2">
      <c r="A53" s="101">
        <v>5</v>
      </c>
      <c r="B53" s="122">
        <v>4</v>
      </c>
      <c r="C53" s="102" t="s">
        <v>207</v>
      </c>
      <c r="D53" s="109">
        <v>100</v>
      </c>
      <c r="E53" s="109">
        <v>0</v>
      </c>
      <c r="F53" s="108">
        <v>13964</v>
      </c>
      <c r="G53" s="108">
        <v>14785.6</v>
      </c>
      <c r="H53" s="109">
        <v>0</v>
      </c>
      <c r="I53" s="109">
        <v>721.6</v>
      </c>
      <c r="J53" s="115" t="s">
        <v>92</v>
      </c>
      <c r="K53" s="165" t="s">
        <v>13</v>
      </c>
      <c r="L53" s="36" t="s">
        <v>58</v>
      </c>
      <c r="M53" s="33" t="s">
        <v>57</v>
      </c>
      <c r="N53" s="119">
        <f t="shared" si="0"/>
        <v>-722</v>
      </c>
      <c r="O53" s="107">
        <f t="shared" si="1"/>
        <v>-721.6</v>
      </c>
      <c r="P53" s="107">
        <f t="shared" si="2"/>
        <v>100</v>
      </c>
    </row>
    <row r="54" spans="1:16" ht="20.25" x14ac:dyDescent="0.2">
      <c r="A54" s="101">
        <v>5</v>
      </c>
      <c r="B54" s="122">
        <v>5</v>
      </c>
      <c r="C54" s="102" t="s">
        <v>208</v>
      </c>
      <c r="D54" s="108">
        <v>1000</v>
      </c>
      <c r="E54" s="109">
        <v>0</v>
      </c>
      <c r="F54" s="108">
        <v>13795</v>
      </c>
      <c r="G54" s="108">
        <v>15850</v>
      </c>
      <c r="H54" s="109">
        <v>0</v>
      </c>
      <c r="I54" s="108">
        <v>1055</v>
      </c>
      <c r="J54" s="115" t="s">
        <v>92</v>
      </c>
      <c r="K54" s="166" t="s">
        <v>13</v>
      </c>
      <c r="L54" s="36" t="s">
        <v>58</v>
      </c>
      <c r="M54" s="33" t="s">
        <v>57</v>
      </c>
      <c r="N54" s="119">
        <f t="shared" si="0"/>
        <v>-1055</v>
      </c>
      <c r="O54" s="107">
        <f t="shared" si="1"/>
        <v>-1055</v>
      </c>
      <c r="P54" s="107">
        <f t="shared" si="2"/>
        <v>1000</v>
      </c>
    </row>
    <row r="55" spans="1:16" x14ac:dyDescent="0.2">
      <c r="A55" s="101">
        <v>5</v>
      </c>
      <c r="B55" s="122">
        <v>6</v>
      </c>
      <c r="C55" s="102" t="s">
        <v>209</v>
      </c>
      <c r="D55" s="109">
        <v>0</v>
      </c>
      <c r="E55" s="109">
        <v>0</v>
      </c>
      <c r="F55" s="108">
        <v>852370.89</v>
      </c>
      <c r="G55" s="108">
        <v>852370.89</v>
      </c>
      <c r="H55" s="109">
        <v>0</v>
      </c>
      <c r="I55" s="109">
        <v>0</v>
      </c>
      <c r="J55" s="103" t="s">
        <v>92</v>
      </c>
      <c r="K55" s="103"/>
      <c r="L55" s="103"/>
      <c r="M55" s="103"/>
      <c r="N55" s="119">
        <f t="shared" si="0"/>
        <v>0</v>
      </c>
      <c r="O55" s="107">
        <f t="shared" si="1"/>
        <v>0</v>
      </c>
      <c r="P55" s="107">
        <f t="shared" si="2"/>
        <v>0</v>
      </c>
    </row>
    <row r="56" spans="1:16" x14ac:dyDescent="0.2">
      <c r="A56" s="101">
        <v>5</v>
      </c>
      <c r="B56" s="122">
        <v>7</v>
      </c>
      <c r="C56" s="102" t="s">
        <v>210</v>
      </c>
      <c r="D56" s="109">
        <v>0</v>
      </c>
      <c r="E56" s="109">
        <v>0</v>
      </c>
      <c r="F56" s="108">
        <v>1138534</v>
      </c>
      <c r="G56" s="108">
        <v>1138534</v>
      </c>
      <c r="H56" s="109">
        <v>0</v>
      </c>
      <c r="I56" s="109">
        <v>0</v>
      </c>
      <c r="J56" s="103" t="s">
        <v>92</v>
      </c>
      <c r="K56" s="103"/>
      <c r="L56" s="103"/>
      <c r="M56" s="103"/>
      <c r="N56" s="119">
        <f t="shared" si="0"/>
        <v>0</v>
      </c>
      <c r="O56" s="107">
        <f t="shared" si="1"/>
        <v>0</v>
      </c>
      <c r="P56" s="107">
        <f t="shared" si="2"/>
        <v>0</v>
      </c>
    </row>
    <row r="57" spans="1:16" ht="20.25" x14ac:dyDescent="0.2">
      <c r="A57" s="101">
        <v>5</v>
      </c>
      <c r="B57" s="122">
        <v>8</v>
      </c>
      <c r="C57" s="102" t="s">
        <v>211</v>
      </c>
      <c r="D57" s="109">
        <v>0</v>
      </c>
      <c r="E57" s="109">
        <v>57.8</v>
      </c>
      <c r="F57" s="108">
        <v>17859.8</v>
      </c>
      <c r="G57" s="108">
        <v>21221</v>
      </c>
      <c r="H57" s="109">
        <v>0</v>
      </c>
      <c r="I57" s="108">
        <v>3419</v>
      </c>
      <c r="J57" s="115" t="s">
        <v>92</v>
      </c>
      <c r="K57" s="39" t="s">
        <v>13</v>
      </c>
      <c r="L57" s="36" t="s">
        <v>58</v>
      </c>
      <c r="M57" s="33" t="s">
        <v>57</v>
      </c>
      <c r="N57" s="119">
        <f t="shared" si="0"/>
        <v>-3419</v>
      </c>
      <c r="O57" s="107">
        <f t="shared" si="1"/>
        <v>-3419</v>
      </c>
      <c r="P57" s="107">
        <f t="shared" si="2"/>
        <v>-57.8</v>
      </c>
    </row>
    <row r="58" spans="1:16" ht="20.25" x14ac:dyDescent="0.2">
      <c r="A58" s="101">
        <v>5</v>
      </c>
      <c r="B58" s="122">
        <v>9</v>
      </c>
      <c r="C58" s="102" t="s">
        <v>212</v>
      </c>
      <c r="D58" s="109">
        <v>442.8</v>
      </c>
      <c r="E58" s="109">
        <v>0</v>
      </c>
      <c r="F58" s="108">
        <v>27756.7</v>
      </c>
      <c r="G58" s="108">
        <v>18526.5</v>
      </c>
      <c r="H58" s="108">
        <v>9673</v>
      </c>
      <c r="I58" s="109">
        <v>0</v>
      </c>
      <c r="J58" s="115" t="s">
        <v>92</v>
      </c>
      <c r="K58" s="39" t="s">
        <v>0</v>
      </c>
      <c r="L58" s="36" t="s">
        <v>83</v>
      </c>
      <c r="M58" s="23" t="s">
        <v>117</v>
      </c>
      <c r="N58" s="119">
        <f t="shared" si="0"/>
        <v>9673</v>
      </c>
      <c r="O58" s="107">
        <f t="shared" si="1"/>
        <v>9673</v>
      </c>
      <c r="P58" s="107">
        <f t="shared" si="2"/>
        <v>442.8</v>
      </c>
    </row>
    <row r="59" spans="1:16" ht="20.25" x14ac:dyDescent="0.2">
      <c r="A59" s="101">
        <v>5</v>
      </c>
      <c r="B59" s="122">
        <v>10</v>
      </c>
      <c r="C59" s="102" t="s">
        <v>213</v>
      </c>
      <c r="D59" s="109">
        <v>942.5</v>
      </c>
      <c r="E59" s="109">
        <v>0</v>
      </c>
      <c r="F59" s="108">
        <v>10393</v>
      </c>
      <c r="G59" s="108">
        <v>12569.5</v>
      </c>
      <c r="H59" s="109">
        <v>0</v>
      </c>
      <c r="I59" s="108">
        <v>1234</v>
      </c>
      <c r="J59" s="115" t="s">
        <v>92</v>
      </c>
      <c r="K59" s="39" t="s">
        <v>13</v>
      </c>
      <c r="L59" s="36" t="s">
        <v>58</v>
      </c>
      <c r="M59" s="33" t="s">
        <v>57</v>
      </c>
      <c r="N59" s="119">
        <f t="shared" si="0"/>
        <v>-1234</v>
      </c>
      <c r="O59" s="107">
        <f t="shared" si="1"/>
        <v>-1234</v>
      </c>
      <c r="P59" s="107">
        <f t="shared" si="2"/>
        <v>942.5</v>
      </c>
    </row>
    <row r="60" spans="1:16" ht="20.25" x14ac:dyDescent="0.2">
      <c r="A60" s="101">
        <v>5</v>
      </c>
      <c r="B60" s="122">
        <v>11</v>
      </c>
      <c r="C60" s="102" t="s">
        <v>214</v>
      </c>
      <c r="D60" s="109">
        <v>0</v>
      </c>
      <c r="E60" s="109">
        <v>57.5</v>
      </c>
      <c r="F60" s="108">
        <v>15255</v>
      </c>
      <c r="G60" s="108">
        <v>16960.5</v>
      </c>
      <c r="H60" s="109">
        <v>0</v>
      </c>
      <c r="I60" s="108">
        <v>1763</v>
      </c>
      <c r="J60" s="115" t="s">
        <v>92</v>
      </c>
      <c r="K60" s="39" t="s">
        <v>13</v>
      </c>
      <c r="L60" s="36" t="s">
        <v>58</v>
      </c>
      <c r="M60" s="33" t="s">
        <v>57</v>
      </c>
      <c r="N60" s="119">
        <f t="shared" si="0"/>
        <v>-1763</v>
      </c>
      <c r="O60" s="107">
        <f t="shared" si="1"/>
        <v>-1763</v>
      </c>
      <c r="P60" s="107">
        <f t="shared" si="2"/>
        <v>-57.5</v>
      </c>
    </row>
    <row r="61" spans="1:16" ht="20.25" x14ac:dyDescent="0.2">
      <c r="A61" s="101">
        <v>5</v>
      </c>
      <c r="B61" s="122">
        <v>12</v>
      </c>
      <c r="C61" s="102" t="s">
        <v>215</v>
      </c>
      <c r="D61" s="109">
        <v>0</v>
      </c>
      <c r="E61" s="109">
        <v>57.5</v>
      </c>
      <c r="F61" s="108">
        <v>17351</v>
      </c>
      <c r="G61" s="108">
        <v>23100.5</v>
      </c>
      <c r="H61" s="109">
        <v>0</v>
      </c>
      <c r="I61" s="108">
        <v>5807</v>
      </c>
      <c r="J61" s="115" t="s">
        <v>92</v>
      </c>
      <c r="K61" s="39" t="s">
        <v>13</v>
      </c>
      <c r="L61" s="36" t="s">
        <v>58</v>
      </c>
      <c r="M61" s="33" t="s">
        <v>57</v>
      </c>
      <c r="N61" s="119">
        <f t="shared" si="0"/>
        <v>-5807</v>
      </c>
      <c r="O61" s="107">
        <f t="shared" si="1"/>
        <v>-5807</v>
      </c>
      <c r="P61" s="107">
        <f t="shared" si="2"/>
        <v>-57.5</v>
      </c>
    </row>
    <row r="62" spans="1:16" ht="20.25" x14ac:dyDescent="0.2">
      <c r="A62" s="101">
        <v>5</v>
      </c>
      <c r="B62" s="122">
        <v>13</v>
      </c>
      <c r="C62" s="102" t="s">
        <v>216</v>
      </c>
      <c r="D62" s="109">
        <v>0</v>
      </c>
      <c r="E62" s="109">
        <v>0</v>
      </c>
      <c r="F62" s="108">
        <v>12428</v>
      </c>
      <c r="G62" s="108">
        <v>13863</v>
      </c>
      <c r="H62" s="109">
        <v>0</v>
      </c>
      <c r="I62" s="108">
        <v>1435</v>
      </c>
      <c r="J62" s="115" t="s">
        <v>92</v>
      </c>
      <c r="K62" s="39" t="s">
        <v>13</v>
      </c>
      <c r="L62" s="36" t="s">
        <v>58</v>
      </c>
      <c r="M62" s="33" t="s">
        <v>57</v>
      </c>
      <c r="N62" s="119">
        <f t="shared" si="0"/>
        <v>-1435</v>
      </c>
      <c r="O62" s="107">
        <f t="shared" si="1"/>
        <v>-1435</v>
      </c>
      <c r="P62" s="107">
        <f t="shared" si="2"/>
        <v>0</v>
      </c>
    </row>
    <row r="63" spans="1:16" ht="20.25" x14ac:dyDescent="0.2">
      <c r="A63" s="101">
        <v>5</v>
      </c>
      <c r="B63" s="122">
        <v>14</v>
      </c>
      <c r="C63" s="102" t="s">
        <v>217</v>
      </c>
      <c r="D63" s="109">
        <v>0.33</v>
      </c>
      <c r="E63" s="109">
        <v>0</v>
      </c>
      <c r="F63" s="108">
        <v>4862.79</v>
      </c>
      <c r="G63" s="108">
        <v>5388.12</v>
      </c>
      <c r="H63" s="109">
        <v>0</v>
      </c>
      <c r="I63" s="109">
        <v>525</v>
      </c>
      <c r="J63" s="115" t="s">
        <v>92</v>
      </c>
      <c r="K63" s="39" t="s">
        <v>13</v>
      </c>
      <c r="L63" s="36" t="s">
        <v>58</v>
      </c>
      <c r="M63" s="33" t="s">
        <v>57</v>
      </c>
      <c r="N63" s="119">
        <f t="shared" si="0"/>
        <v>-525</v>
      </c>
      <c r="O63" s="107">
        <f t="shared" si="1"/>
        <v>-525</v>
      </c>
      <c r="P63" s="107">
        <f t="shared" si="2"/>
        <v>0.33</v>
      </c>
    </row>
    <row r="64" spans="1:16" ht="20.25" x14ac:dyDescent="0.2">
      <c r="A64" s="101">
        <v>5</v>
      </c>
      <c r="B64" s="122">
        <v>15</v>
      </c>
      <c r="C64" s="102" t="s">
        <v>218</v>
      </c>
      <c r="D64" s="109">
        <v>0</v>
      </c>
      <c r="E64" s="109">
        <v>0</v>
      </c>
      <c r="F64" s="108">
        <v>30218</v>
      </c>
      <c r="G64" s="108">
        <v>20178</v>
      </c>
      <c r="H64" s="108">
        <v>10040</v>
      </c>
      <c r="I64" s="109">
        <v>0</v>
      </c>
      <c r="J64" s="115" t="s">
        <v>92</v>
      </c>
      <c r="K64" s="39" t="s">
        <v>0</v>
      </c>
      <c r="L64" s="36" t="s">
        <v>83</v>
      </c>
      <c r="M64" s="23" t="s">
        <v>117</v>
      </c>
      <c r="N64" s="119">
        <f t="shared" si="0"/>
        <v>10040</v>
      </c>
      <c r="O64" s="107">
        <f t="shared" si="1"/>
        <v>10040</v>
      </c>
      <c r="P64" s="107">
        <f t="shared" si="2"/>
        <v>0</v>
      </c>
    </row>
    <row r="65" spans="1:16" ht="20.25" x14ac:dyDescent="0.2">
      <c r="A65" s="101">
        <v>5</v>
      </c>
      <c r="B65" s="122">
        <v>16</v>
      </c>
      <c r="C65" s="102" t="s">
        <v>219</v>
      </c>
      <c r="D65" s="109">
        <v>0</v>
      </c>
      <c r="E65" s="109">
        <v>0</v>
      </c>
      <c r="F65" s="108">
        <v>9904</v>
      </c>
      <c r="G65" s="108">
        <v>10249</v>
      </c>
      <c r="H65" s="109">
        <v>0</v>
      </c>
      <c r="I65" s="109">
        <v>345</v>
      </c>
      <c r="J65" s="115" t="s">
        <v>92</v>
      </c>
      <c r="K65" s="39" t="s">
        <v>13</v>
      </c>
      <c r="L65" s="36" t="s">
        <v>58</v>
      </c>
      <c r="M65" s="33" t="s">
        <v>57</v>
      </c>
      <c r="N65" s="119">
        <f t="shared" si="0"/>
        <v>-345</v>
      </c>
      <c r="O65" s="107">
        <f t="shared" si="1"/>
        <v>-345</v>
      </c>
      <c r="P65" s="107">
        <f t="shared" si="2"/>
        <v>0</v>
      </c>
    </row>
    <row r="66" spans="1:16" ht="20.25" x14ac:dyDescent="0.2">
      <c r="A66" s="101">
        <v>5</v>
      </c>
      <c r="B66" s="122">
        <v>17</v>
      </c>
      <c r="C66" s="102" t="s">
        <v>220</v>
      </c>
      <c r="D66" s="109">
        <v>0</v>
      </c>
      <c r="E66" s="109">
        <v>0</v>
      </c>
      <c r="F66" s="108">
        <v>17275</v>
      </c>
      <c r="G66" s="108">
        <v>19175</v>
      </c>
      <c r="H66" s="109">
        <v>0</v>
      </c>
      <c r="I66" s="108">
        <v>1900</v>
      </c>
      <c r="J66" s="115" t="s">
        <v>92</v>
      </c>
      <c r="K66" s="39" t="s">
        <v>13</v>
      </c>
      <c r="L66" s="36" t="s">
        <v>58</v>
      </c>
      <c r="M66" s="33" t="s">
        <v>57</v>
      </c>
      <c r="N66" s="119">
        <f t="shared" si="0"/>
        <v>-1900</v>
      </c>
      <c r="O66" s="107">
        <f t="shared" si="1"/>
        <v>-1900</v>
      </c>
      <c r="P66" s="107">
        <f t="shared" si="2"/>
        <v>0</v>
      </c>
    </row>
    <row r="67" spans="1:16" ht="20.25" x14ac:dyDescent="0.2">
      <c r="A67" s="101">
        <v>5</v>
      </c>
      <c r="B67" s="122">
        <v>18</v>
      </c>
      <c r="C67" s="102" t="s">
        <v>221</v>
      </c>
      <c r="D67" s="108">
        <v>1700</v>
      </c>
      <c r="E67" s="109">
        <v>0</v>
      </c>
      <c r="F67" s="108">
        <v>10188</v>
      </c>
      <c r="G67" s="108">
        <v>7303</v>
      </c>
      <c r="H67" s="108">
        <v>4585</v>
      </c>
      <c r="I67" s="109">
        <v>0</v>
      </c>
      <c r="J67" s="115" t="s">
        <v>92</v>
      </c>
      <c r="K67" s="39" t="s">
        <v>0</v>
      </c>
      <c r="L67" s="36" t="s">
        <v>83</v>
      </c>
      <c r="M67" s="23" t="s">
        <v>117</v>
      </c>
      <c r="N67" s="119">
        <f t="shared" ref="N67:N130" si="3">ROUND(O67,0)</f>
        <v>4585</v>
      </c>
      <c r="O67" s="107">
        <f t="shared" ref="O67:O130" si="4">H67-I67</f>
        <v>4585</v>
      </c>
      <c r="P67" s="107">
        <f t="shared" ref="P67:P130" si="5">D67-E67</f>
        <v>1700</v>
      </c>
    </row>
    <row r="68" spans="1:16" ht="20.25" x14ac:dyDescent="0.2">
      <c r="A68" s="101">
        <v>5</v>
      </c>
      <c r="B68" s="122">
        <v>19</v>
      </c>
      <c r="C68" s="102" t="s">
        <v>222</v>
      </c>
      <c r="D68" s="108">
        <v>10845.6</v>
      </c>
      <c r="E68" s="109">
        <v>0</v>
      </c>
      <c r="F68" s="108">
        <v>18230</v>
      </c>
      <c r="G68" s="108">
        <v>132324.54999999999</v>
      </c>
      <c r="H68" s="109">
        <v>0</v>
      </c>
      <c r="I68" s="108">
        <v>103248.95</v>
      </c>
      <c r="J68" s="115" t="s">
        <v>92</v>
      </c>
      <c r="K68" s="39" t="s">
        <v>13</v>
      </c>
      <c r="L68" s="36" t="s">
        <v>58</v>
      </c>
      <c r="M68" s="33" t="s">
        <v>57</v>
      </c>
      <c r="N68" s="119">
        <f t="shared" si="3"/>
        <v>-103249</v>
      </c>
      <c r="O68" s="107">
        <f t="shared" si="4"/>
        <v>-103248.95</v>
      </c>
      <c r="P68" s="107">
        <f t="shared" si="5"/>
        <v>10845.6</v>
      </c>
    </row>
    <row r="69" spans="1:16" ht="20.25" x14ac:dyDescent="0.2">
      <c r="A69" s="101">
        <v>5</v>
      </c>
      <c r="B69" s="122">
        <v>20</v>
      </c>
      <c r="C69" s="102" t="s">
        <v>223</v>
      </c>
      <c r="D69" s="109">
        <v>0</v>
      </c>
      <c r="E69" s="108">
        <v>882207.81</v>
      </c>
      <c r="F69" s="108">
        <v>2534495.65</v>
      </c>
      <c r="G69" s="108">
        <v>1741890.84</v>
      </c>
      <c r="H69" s="109">
        <v>0</v>
      </c>
      <c r="I69" s="108">
        <v>89603</v>
      </c>
      <c r="J69" s="115" t="s">
        <v>92</v>
      </c>
      <c r="K69" s="39" t="s">
        <v>13</v>
      </c>
      <c r="L69" s="36" t="s">
        <v>58</v>
      </c>
      <c r="M69" s="33" t="s">
        <v>57</v>
      </c>
      <c r="N69" s="119">
        <f t="shared" si="3"/>
        <v>-89603</v>
      </c>
      <c r="O69" s="107">
        <f t="shared" si="4"/>
        <v>-89603</v>
      </c>
      <c r="P69" s="107">
        <f t="shared" si="5"/>
        <v>-882207.81</v>
      </c>
    </row>
    <row r="70" spans="1:16" ht="20.25" x14ac:dyDescent="0.2">
      <c r="A70" s="101">
        <v>5</v>
      </c>
      <c r="B70" s="122">
        <v>21</v>
      </c>
      <c r="C70" s="102" t="s">
        <v>224</v>
      </c>
      <c r="D70" s="109">
        <v>0</v>
      </c>
      <c r="E70" s="109">
        <v>57.5</v>
      </c>
      <c r="F70" s="108">
        <v>10576.5</v>
      </c>
      <c r="G70" s="108">
        <v>12174</v>
      </c>
      <c r="H70" s="109">
        <v>0</v>
      </c>
      <c r="I70" s="108">
        <v>1655</v>
      </c>
      <c r="J70" s="115" t="s">
        <v>92</v>
      </c>
      <c r="K70" s="39" t="s">
        <v>13</v>
      </c>
      <c r="L70" s="36" t="s">
        <v>58</v>
      </c>
      <c r="M70" s="33" t="s">
        <v>57</v>
      </c>
      <c r="N70" s="119">
        <f t="shared" si="3"/>
        <v>-1655</v>
      </c>
      <c r="O70" s="107">
        <f t="shared" si="4"/>
        <v>-1655</v>
      </c>
      <c r="P70" s="107">
        <f t="shared" si="5"/>
        <v>-57.5</v>
      </c>
    </row>
    <row r="71" spans="1:16" ht="20.25" x14ac:dyDescent="0.2">
      <c r="A71" s="101">
        <v>5</v>
      </c>
      <c r="B71" s="122">
        <v>22</v>
      </c>
      <c r="C71" s="102" t="s">
        <v>225</v>
      </c>
      <c r="D71" s="109">
        <v>0</v>
      </c>
      <c r="E71" s="109">
        <v>999</v>
      </c>
      <c r="F71" s="108">
        <v>16845</v>
      </c>
      <c r="G71" s="108">
        <v>18240</v>
      </c>
      <c r="H71" s="109">
        <v>0</v>
      </c>
      <c r="I71" s="108">
        <v>2394</v>
      </c>
      <c r="J71" s="115" t="s">
        <v>92</v>
      </c>
      <c r="K71" s="39" t="s">
        <v>13</v>
      </c>
      <c r="L71" s="36" t="s">
        <v>58</v>
      </c>
      <c r="M71" s="33" t="s">
        <v>57</v>
      </c>
      <c r="N71" s="119">
        <f t="shared" si="3"/>
        <v>-2394</v>
      </c>
      <c r="O71" s="107">
        <f t="shared" si="4"/>
        <v>-2394</v>
      </c>
      <c r="P71" s="107">
        <f t="shared" si="5"/>
        <v>-999</v>
      </c>
    </row>
    <row r="72" spans="1:16" x14ac:dyDescent="0.2">
      <c r="A72" s="101">
        <v>5</v>
      </c>
      <c r="B72" s="122">
        <v>23</v>
      </c>
      <c r="C72" s="102" t="s">
        <v>226</v>
      </c>
      <c r="D72" s="109">
        <v>0</v>
      </c>
      <c r="E72" s="109">
        <v>0</v>
      </c>
      <c r="F72" s="108">
        <v>10050</v>
      </c>
      <c r="G72" s="108">
        <v>10050</v>
      </c>
      <c r="H72" s="109">
        <v>0</v>
      </c>
      <c r="I72" s="109">
        <v>0</v>
      </c>
      <c r="J72" s="115" t="s">
        <v>92</v>
      </c>
      <c r="K72" s="103"/>
      <c r="L72" s="103"/>
      <c r="M72" s="103"/>
      <c r="N72" s="119">
        <f t="shared" si="3"/>
        <v>0</v>
      </c>
      <c r="O72" s="107">
        <f t="shared" si="4"/>
        <v>0</v>
      </c>
      <c r="P72" s="107">
        <f t="shared" si="5"/>
        <v>0</v>
      </c>
    </row>
    <row r="73" spans="1:16" ht="20.25" x14ac:dyDescent="0.2">
      <c r="A73" s="101">
        <v>5</v>
      </c>
      <c r="B73" s="122">
        <v>24</v>
      </c>
      <c r="C73" s="102" t="s">
        <v>227</v>
      </c>
      <c r="D73" s="109">
        <v>0</v>
      </c>
      <c r="E73" s="109">
        <v>57.5</v>
      </c>
      <c r="F73" s="108">
        <v>11595</v>
      </c>
      <c r="G73" s="108">
        <v>12820.5</v>
      </c>
      <c r="H73" s="109">
        <v>0</v>
      </c>
      <c r="I73" s="108">
        <v>1283</v>
      </c>
      <c r="J73" s="115" t="s">
        <v>92</v>
      </c>
      <c r="K73" s="39" t="s">
        <v>13</v>
      </c>
      <c r="L73" s="36" t="s">
        <v>58</v>
      </c>
      <c r="M73" s="33" t="s">
        <v>57</v>
      </c>
      <c r="N73" s="119">
        <f t="shared" si="3"/>
        <v>-1283</v>
      </c>
      <c r="O73" s="107">
        <f t="shared" si="4"/>
        <v>-1283</v>
      </c>
      <c r="P73" s="107">
        <f t="shared" si="5"/>
        <v>-57.5</v>
      </c>
    </row>
    <row r="74" spans="1:16" x14ac:dyDescent="0.2">
      <c r="A74" s="101">
        <v>5</v>
      </c>
      <c r="B74" s="122">
        <v>25</v>
      </c>
      <c r="C74" s="102" t="s">
        <v>228</v>
      </c>
      <c r="D74" s="108">
        <v>2000</v>
      </c>
      <c r="E74" s="109">
        <v>0</v>
      </c>
      <c r="F74" s="109">
        <v>0</v>
      </c>
      <c r="G74" s="108">
        <v>2000</v>
      </c>
      <c r="H74" s="109">
        <v>0</v>
      </c>
      <c r="I74" s="109">
        <v>0</v>
      </c>
      <c r="J74" s="115" t="s">
        <v>92</v>
      </c>
      <c r="K74" s="103"/>
      <c r="L74" s="103"/>
      <c r="M74" s="103"/>
      <c r="N74" s="119">
        <f t="shared" si="3"/>
        <v>0</v>
      </c>
      <c r="O74" s="107">
        <f t="shared" si="4"/>
        <v>0</v>
      </c>
      <c r="P74" s="107">
        <f t="shared" si="5"/>
        <v>2000</v>
      </c>
    </row>
    <row r="75" spans="1:16" ht="20.25" x14ac:dyDescent="0.2">
      <c r="A75" s="101">
        <v>5</v>
      </c>
      <c r="B75" s="122">
        <v>26</v>
      </c>
      <c r="C75" s="102" t="s">
        <v>229</v>
      </c>
      <c r="D75" s="109">
        <v>0</v>
      </c>
      <c r="E75" s="109">
        <v>0</v>
      </c>
      <c r="F75" s="108">
        <v>1500950</v>
      </c>
      <c r="G75" s="108">
        <v>1500000</v>
      </c>
      <c r="H75" s="109">
        <v>950</v>
      </c>
      <c r="I75" s="109">
        <v>0</v>
      </c>
      <c r="J75" s="115" t="s">
        <v>92</v>
      </c>
      <c r="K75" s="103"/>
      <c r="L75" s="36" t="s">
        <v>83</v>
      </c>
      <c r="M75" s="23" t="s">
        <v>117</v>
      </c>
      <c r="N75" s="119">
        <f t="shared" si="3"/>
        <v>950</v>
      </c>
      <c r="O75" s="107">
        <f t="shared" si="4"/>
        <v>950</v>
      </c>
      <c r="P75" s="107">
        <f t="shared" si="5"/>
        <v>0</v>
      </c>
    </row>
    <row r="76" spans="1:16" ht="20.25" x14ac:dyDescent="0.2">
      <c r="A76" s="101">
        <v>5</v>
      </c>
      <c r="B76" s="122">
        <v>27</v>
      </c>
      <c r="C76" s="102" t="s">
        <v>230</v>
      </c>
      <c r="D76" s="108">
        <v>30000</v>
      </c>
      <c r="E76" s="109">
        <v>0</v>
      </c>
      <c r="F76" s="109">
        <v>0</v>
      </c>
      <c r="G76" s="109">
        <v>0</v>
      </c>
      <c r="H76" s="108">
        <v>30000</v>
      </c>
      <c r="I76" s="109">
        <v>0</v>
      </c>
      <c r="J76" s="115" t="s">
        <v>92</v>
      </c>
      <c r="K76" s="39" t="s">
        <v>0</v>
      </c>
      <c r="L76" s="36" t="s">
        <v>83</v>
      </c>
      <c r="M76" s="23" t="s">
        <v>117</v>
      </c>
      <c r="N76" s="119">
        <f t="shared" si="3"/>
        <v>30000</v>
      </c>
      <c r="O76" s="107">
        <f t="shared" si="4"/>
        <v>30000</v>
      </c>
      <c r="P76" s="107">
        <f t="shared" si="5"/>
        <v>30000</v>
      </c>
    </row>
    <row r="77" spans="1:16" x14ac:dyDescent="0.2">
      <c r="A77" s="101">
        <v>5</v>
      </c>
      <c r="B77" s="122">
        <v>28</v>
      </c>
      <c r="C77" s="102" t="s">
        <v>231</v>
      </c>
      <c r="D77" s="108">
        <v>3000</v>
      </c>
      <c r="E77" s="109">
        <v>0</v>
      </c>
      <c r="F77" s="108">
        <v>10000</v>
      </c>
      <c r="G77" s="108">
        <v>13000</v>
      </c>
      <c r="H77" s="109">
        <v>0</v>
      </c>
      <c r="I77" s="109">
        <v>0</v>
      </c>
      <c r="J77" s="103" t="s">
        <v>92</v>
      </c>
      <c r="K77" s="103"/>
      <c r="L77" s="103"/>
      <c r="M77" s="103"/>
      <c r="N77" s="119">
        <f t="shared" si="3"/>
        <v>0</v>
      </c>
      <c r="O77" s="107">
        <f t="shared" si="4"/>
        <v>0</v>
      </c>
      <c r="P77" s="107">
        <f t="shared" si="5"/>
        <v>3000</v>
      </c>
    </row>
    <row r="78" spans="1:16" ht="20.25" x14ac:dyDescent="0.2">
      <c r="A78" s="101">
        <v>5</v>
      </c>
      <c r="B78" s="122">
        <v>30</v>
      </c>
      <c r="C78" s="102" t="s">
        <v>232</v>
      </c>
      <c r="D78" s="109">
        <v>0</v>
      </c>
      <c r="E78" s="109">
        <v>0</v>
      </c>
      <c r="F78" s="108">
        <v>5050</v>
      </c>
      <c r="G78" s="108">
        <v>5700</v>
      </c>
      <c r="H78" s="109">
        <v>0</v>
      </c>
      <c r="I78" s="109">
        <v>650</v>
      </c>
      <c r="J78" s="115" t="s">
        <v>92</v>
      </c>
      <c r="K78" s="39" t="s">
        <v>13</v>
      </c>
      <c r="L78" s="36" t="s">
        <v>58</v>
      </c>
      <c r="M78" s="33" t="s">
        <v>57</v>
      </c>
      <c r="N78" s="119">
        <f t="shared" si="3"/>
        <v>-650</v>
      </c>
      <c r="O78" s="107">
        <f t="shared" si="4"/>
        <v>-650</v>
      </c>
      <c r="P78" s="107">
        <f t="shared" si="5"/>
        <v>0</v>
      </c>
    </row>
    <row r="79" spans="1:16" x14ac:dyDescent="0.2">
      <c r="A79" s="101">
        <v>5</v>
      </c>
      <c r="B79" s="122">
        <v>31</v>
      </c>
      <c r="C79" s="102" t="s">
        <v>233</v>
      </c>
      <c r="D79" s="109">
        <v>0</v>
      </c>
      <c r="E79" s="109">
        <v>225</v>
      </c>
      <c r="F79" s="109">
        <v>225</v>
      </c>
      <c r="G79" s="109">
        <v>0</v>
      </c>
      <c r="H79" s="109">
        <v>0</v>
      </c>
      <c r="I79" s="109">
        <v>0</v>
      </c>
      <c r="J79" s="103" t="s">
        <v>92</v>
      </c>
      <c r="K79" s="103"/>
      <c r="L79" s="103"/>
      <c r="M79" s="103"/>
      <c r="N79" s="119">
        <f t="shared" si="3"/>
        <v>0</v>
      </c>
      <c r="O79" s="107">
        <f t="shared" si="4"/>
        <v>0</v>
      </c>
      <c r="P79" s="107">
        <f t="shared" si="5"/>
        <v>-225</v>
      </c>
    </row>
    <row r="80" spans="1:16" x14ac:dyDescent="0.2">
      <c r="A80" s="101">
        <v>5</v>
      </c>
      <c r="B80" s="122">
        <v>32</v>
      </c>
      <c r="C80" s="102" t="s">
        <v>234</v>
      </c>
      <c r="D80" s="108">
        <v>4500</v>
      </c>
      <c r="E80" s="109">
        <v>0</v>
      </c>
      <c r="F80" s="109">
        <v>0</v>
      </c>
      <c r="G80" s="108">
        <v>4500</v>
      </c>
      <c r="H80" s="109">
        <v>0</v>
      </c>
      <c r="I80" s="109">
        <v>0</v>
      </c>
      <c r="J80" s="103" t="s">
        <v>92</v>
      </c>
      <c r="K80" s="103"/>
      <c r="L80" s="103"/>
      <c r="M80" s="103"/>
      <c r="N80" s="119">
        <f t="shared" si="3"/>
        <v>0</v>
      </c>
      <c r="O80" s="107">
        <f t="shared" si="4"/>
        <v>0</v>
      </c>
      <c r="P80" s="107">
        <f t="shared" si="5"/>
        <v>4500</v>
      </c>
    </row>
    <row r="81" spans="1:16" ht="20.25" x14ac:dyDescent="0.2">
      <c r="A81" s="101">
        <v>5</v>
      </c>
      <c r="B81" s="122">
        <v>34</v>
      </c>
      <c r="C81" s="102" t="s">
        <v>235</v>
      </c>
      <c r="D81" s="108">
        <v>3500</v>
      </c>
      <c r="E81" s="109">
        <v>0</v>
      </c>
      <c r="F81" s="108">
        <v>7197</v>
      </c>
      <c r="G81" s="108">
        <v>8697</v>
      </c>
      <c r="H81" s="108">
        <v>2000</v>
      </c>
      <c r="I81" s="109">
        <v>0</v>
      </c>
      <c r="J81" s="115" t="s">
        <v>92</v>
      </c>
      <c r="K81" s="39" t="s">
        <v>0</v>
      </c>
      <c r="L81" s="36" t="s">
        <v>83</v>
      </c>
      <c r="M81" s="23" t="s">
        <v>117</v>
      </c>
      <c r="N81" s="119">
        <f t="shared" si="3"/>
        <v>2000</v>
      </c>
      <c r="O81" s="107">
        <f t="shared" si="4"/>
        <v>2000</v>
      </c>
      <c r="P81" s="107">
        <f t="shared" si="5"/>
        <v>3500</v>
      </c>
    </row>
    <row r="82" spans="1:16" x14ac:dyDescent="0.2">
      <c r="A82" s="101">
        <v>5</v>
      </c>
      <c r="B82" s="122">
        <v>35</v>
      </c>
      <c r="C82" s="102" t="s">
        <v>236</v>
      </c>
      <c r="D82" s="109">
        <v>0</v>
      </c>
      <c r="E82" s="109">
        <v>0</v>
      </c>
      <c r="F82" s="108">
        <v>22907.5</v>
      </c>
      <c r="G82" s="108">
        <v>22907.1</v>
      </c>
      <c r="H82" s="109">
        <v>0.4</v>
      </c>
      <c r="I82" s="109">
        <v>0</v>
      </c>
      <c r="J82" s="103" t="s">
        <v>92</v>
      </c>
      <c r="K82" s="103"/>
      <c r="L82" s="103"/>
      <c r="M82" s="103"/>
      <c r="N82" s="119">
        <f t="shared" si="3"/>
        <v>0</v>
      </c>
      <c r="O82" s="107">
        <f t="shared" si="4"/>
        <v>0.4</v>
      </c>
      <c r="P82" s="107">
        <f t="shared" si="5"/>
        <v>0</v>
      </c>
    </row>
    <row r="83" spans="1:16" ht="20.25" x14ac:dyDescent="0.2">
      <c r="A83" s="101">
        <v>5</v>
      </c>
      <c r="B83" s="122">
        <v>36</v>
      </c>
      <c r="C83" s="102" t="s">
        <v>237</v>
      </c>
      <c r="D83" s="109">
        <v>0</v>
      </c>
      <c r="E83" s="109">
        <v>0</v>
      </c>
      <c r="F83" s="108">
        <v>34710</v>
      </c>
      <c r="G83" s="108">
        <v>35464.18</v>
      </c>
      <c r="H83" s="109">
        <v>0</v>
      </c>
      <c r="I83" s="109">
        <v>754.18</v>
      </c>
      <c r="J83" s="115" t="s">
        <v>92</v>
      </c>
      <c r="K83" s="39" t="s">
        <v>13</v>
      </c>
      <c r="L83" s="36" t="s">
        <v>58</v>
      </c>
      <c r="M83" s="33" t="s">
        <v>57</v>
      </c>
      <c r="N83" s="119">
        <f t="shared" si="3"/>
        <v>-754</v>
      </c>
      <c r="O83" s="107">
        <f t="shared" si="4"/>
        <v>-754.18</v>
      </c>
      <c r="P83" s="107">
        <f t="shared" si="5"/>
        <v>0</v>
      </c>
    </row>
    <row r="84" spans="1:16" x14ac:dyDescent="0.2">
      <c r="A84" s="101">
        <v>5</v>
      </c>
      <c r="B84" s="122">
        <v>37</v>
      </c>
      <c r="C84" s="102" t="s">
        <v>238</v>
      </c>
      <c r="D84" s="109">
        <v>0</v>
      </c>
      <c r="E84" s="109">
        <v>0</v>
      </c>
      <c r="F84" s="109">
        <v>100</v>
      </c>
      <c r="G84" s="109">
        <v>100</v>
      </c>
      <c r="H84" s="109">
        <v>0</v>
      </c>
      <c r="I84" s="109">
        <v>0</v>
      </c>
      <c r="J84" s="103" t="s">
        <v>92</v>
      </c>
      <c r="K84" s="103"/>
      <c r="L84" s="103"/>
      <c r="M84" s="103"/>
      <c r="N84" s="119">
        <f t="shared" si="3"/>
        <v>0</v>
      </c>
      <c r="O84" s="107">
        <f t="shared" si="4"/>
        <v>0</v>
      </c>
      <c r="P84" s="107">
        <f t="shared" si="5"/>
        <v>0</v>
      </c>
    </row>
    <row r="85" spans="1:16" x14ac:dyDescent="0.2">
      <c r="A85" s="101">
        <v>5</v>
      </c>
      <c r="B85" s="122">
        <v>39</v>
      </c>
      <c r="C85" s="102" t="s">
        <v>239</v>
      </c>
      <c r="D85" s="109">
        <v>0</v>
      </c>
      <c r="E85" s="109">
        <v>0</v>
      </c>
      <c r="F85" s="108">
        <v>74740</v>
      </c>
      <c r="G85" s="108">
        <v>74740</v>
      </c>
      <c r="H85" s="109">
        <v>0</v>
      </c>
      <c r="I85" s="109">
        <v>0</v>
      </c>
      <c r="J85" s="103" t="s">
        <v>92</v>
      </c>
      <c r="K85" s="103"/>
      <c r="L85" s="103"/>
      <c r="M85" s="103"/>
      <c r="N85" s="119">
        <f t="shared" si="3"/>
        <v>0</v>
      </c>
      <c r="O85" s="107">
        <f t="shared" si="4"/>
        <v>0</v>
      </c>
      <c r="P85" s="107">
        <f t="shared" si="5"/>
        <v>0</v>
      </c>
    </row>
    <row r="86" spans="1:16" x14ac:dyDescent="0.2">
      <c r="A86" s="101">
        <v>5</v>
      </c>
      <c r="B86" s="122">
        <v>40</v>
      </c>
      <c r="C86" s="102" t="s">
        <v>240</v>
      </c>
      <c r="D86" s="109">
        <v>0</v>
      </c>
      <c r="E86" s="109">
        <v>0</v>
      </c>
      <c r="F86" s="108">
        <v>6284</v>
      </c>
      <c r="G86" s="108">
        <v>6284</v>
      </c>
      <c r="H86" s="109">
        <v>0</v>
      </c>
      <c r="I86" s="109">
        <v>0</v>
      </c>
      <c r="J86" s="103" t="s">
        <v>92</v>
      </c>
      <c r="K86" s="103"/>
      <c r="L86" s="103"/>
      <c r="M86" s="103"/>
      <c r="N86" s="119">
        <f t="shared" si="3"/>
        <v>0</v>
      </c>
      <c r="O86" s="107">
        <f t="shared" si="4"/>
        <v>0</v>
      </c>
      <c r="P86" s="107">
        <f t="shared" si="5"/>
        <v>0</v>
      </c>
    </row>
    <row r="87" spans="1:16" x14ac:dyDescent="0.2">
      <c r="A87" s="101">
        <v>5</v>
      </c>
      <c r="B87" s="122">
        <v>41</v>
      </c>
      <c r="C87" s="102" t="s">
        <v>241</v>
      </c>
      <c r="D87" s="109">
        <v>0</v>
      </c>
      <c r="E87" s="109">
        <v>0</v>
      </c>
      <c r="F87" s="108">
        <v>5434</v>
      </c>
      <c r="G87" s="108">
        <v>5434</v>
      </c>
      <c r="H87" s="109">
        <v>0</v>
      </c>
      <c r="I87" s="109">
        <v>0</v>
      </c>
      <c r="J87" s="103" t="s">
        <v>92</v>
      </c>
      <c r="K87" s="103"/>
      <c r="L87" s="103"/>
      <c r="M87" s="103"/>
      <c r="N87" s="119">
        <f t="shared" si="3"/>
        <v>0</v>
      </c>
      <c r="O87" s="107">
        <f t="shared" si="4"/>
        <v>0</v>
      </c>
      <c r="P87" s="107">
        <f t="shared" si="5"/>
        <v>0</v>
      </c>
    </row>
    <row r="88" spans="1:16" ht="20.25" x14ac:dyDescent="0.2">
      <c r="A88" s="101">
        <v>5</v>
      </c>
      <c r="B88" s="122">
        <v>42</v>
      </c>
      <c r="C88" s="102" t="s">
        <v>242</v>
      </c>
      <c r="D88" s="109">
        <v>0</v>
      </c>
      <c r="E88" s="109">
        <v>0</v>
      </c>
      <c r="F88" s="108">
        <v>9010</v>
      </c>
      <c r="G88" s="108">
        <v>9803.14</v>
      </c>
      <c r="H88" s="109">
        <v>0</v>
      </c>
      <c r="I88" s="109">
        <v>793.14</v>
      </c>
      <c r="J88" s="115" t="s">
        <v>92</v>
      </c>
      <c r="K88" s="39" t="s">
        <v>13</v>
      </c>
      <c r="L88" s="36" t="s">
        <v>58</v>
      </c>
      <c r="M88" s="33" t="s">
        <v>57</v>
      </c>
      <c r="N88" s="119">
        <f t="shared" si="3"/>
        <v>-793</v>
      </c>
      <c r="O88" s="107">
        <f t="shared" si="4"/>
        <v>-793.14</v>
      </c>
      <c r="P88" s="107">
        <f t="shared" si="5"/>
        <v>0</v>
      </c>
    </row>
    <row r="89" spans="1:16" ht="20.25" x14ac:dyDescent="0.2">
      <c r="A89" s="101">
        <v>5</v>
      </c>
      <c r="B89" s="122">
        <v>43</v>
      </c>
      <c r="C89" s="102" t="s">
        <v>243</v>
      </c>
      <c r="D89" s="109">
        <v>0</v>
      </c>
      <c r="E89" s="109">
        <v>0</v>
      </c>
      <c r="F89" s="108">
        <v>13715</v>
      </c>
      <c r="G89" s="108">
        <v>8979</v>
      </c>
      <c r="H89" s="108">
        <v>4736</v>
      </c>
      <c r="I89" s="109">
        <v>0</v>
      </c>
      <c r="J89" s="115" t="s">
        <v>92</v>
      </c>
      <c r="K89" s="39" t="s">
        <v>0</v>
      </c>
      <c r="L89" s="36" t="s">
        <v>83</v>
      </c>
      <c r="M89" s="23" t="s">
        <v>117</v>
      </c>
      <c r="N89" s="119">
        <f t="shared" si="3"/>
        <v>4736</v>
      </c>
      <c r="O89" s="107">
        <f t="shared" si="4"/>
        <v>4736</v>
      </c>
      <c r="P89" s="107">
        <f t="shared" si="5"/>
        <v>0</v>
      </c>
    </row>
    <row r="90" spans="1:16" ht="20.25" x14ac:dyDescent="0.2">
      <c r="A90" s="101">
        <v>5</v>
      </c>
      <c r="B90" s="122">
        <v>44</v>
      </c>
      <c r="C90" s="102" t="s">
        <v>244</v>
      </c>
      <c r="D90" s="109">
        <v>0</v>
      </c>
      <c r="E90" s="109">
        <v>0</v>
      </c>
      <c r="F90" s="108">
        <v>11349</v>
      </c>
      <c r="G90" s="108">
        <v>12106</v>
      </c>
      <c r="H90" s="109">
        <v>0</v>
      </c>
      <c r="I90" s="109">
        <v>757</v>
      </c>
      <c r="J90" s="115" t="s">
        <v>92</v>
      </c>
      <c r="K90" s="39" t="s">
        <v>13</v>
      </c>
      <c r="L90" s="36" t="s">
        <v>58</v>
      </c>
      <c r="M90" s="33" t="s">
        <v>57</v>
      </c>
      <c r="N90" s="119">
        <f t="shared" si="3"/>
        <v>-757</v>
      </c>
      <c r="O90" s="107">
        <f t="shared" si="4"/>
        <v>-757</v>
      </c>
      <c r="P90" s="107">
        <f t="shared" si="5"/>
        <v>0</v>
      </c>
    </row>
    <row r="91" spans="1:16" x14ac:dyDescent="0.2">
      <c r="A91" s="101">
        <v>5</v>
      </c>
      <c r="B91" s="122">
        <v>45</v>
      </c>
      <c r="C91" s="102" t="s">
        <v>245</v>
      </c>
      <c r="D91" s="109">
        <v>0</v>
      </c>
      <c r="E91" s="109">
        <v>0</v>
      </c>
      <c r="F91" s="108">
        <v>5346</v>
      </c>
      <c r="G91" s="108">
        <v>5346</v>
      </c>
      <c r="H91" s="109">
        <v>0</v>
      </c>
      <c r="I91" s="109">
        <v>0</v>
      </c>
      <c r="J91" s="103" t="s">
        <v>92</v>
      </c>
      <c r="K91" s="103"/>
      <c r="L91" s="103"/>
      <c r="M91" s="103"/>
      <c r="N91" s="119">
        <f t="shared" si="3"/>
        <v>0</v>
      </c>
      <c r="O91" s="107">
        <f t="shared" si="4"/>
        <v>0</v>
      </c>
      <c r="P91" s="107">
        <f t="shared" si="5"/>
        <v>0</v>
      </c>
    </row>
    <row r="92" spans="1:16" x14ac:dyDescent="0.2">
      <c r="A92" s="101">
        <v>5</v>
      </c>
      <c r="B92" s="122">
        <v>46</v>
      </c>
      <c r="C92" s="102" t="s">
        <v>246</v>
      </c>
      <c r="D92" s="109">
        <v>0</v>
      </c>
      <c r="E92" s="109">
        <v>0</v>
      </c>
      <c r="F92" s="109">
        <v>500</v>
      </c>
      <c r="G92" s="109">
        <v>500</v>
      </c>
      <c r="H92" s="109">
        <v>0</v>
      </c>
      <c r="I92" s="109">
        <v>0</v>
      </c>
      <c r="J92" s="103" t="s">
        <v>92</v>
      </c>
      <c r="K92" s="103"/>
      <c r="L92" s="103"/>
      <c r="M92" s="103"/>
      <c r="N92" s="119">
        <f t="shared" si="3"/>
        <v>0</v>
      </c>
      <c r="O92" s="107">
        <f t="shared" si="4"/>
        <v>0</v>
      </c>
      <c r="P92" s="107">
        <f t="shared" si="5"/>
        <v>0</v>
      </c>
    </row>
    <row r="93" spans="1:16" ht="20.25" x14ac:dyDescent="0.2">
      <c r="A93" s="101">
        <v>5</v>
      </c>
      <c r="B93" s="122">
        <v>47</v>
      </c>
      <c r="C93" s="102" t="s">
        <v>247</v>
      </c>
      <c r="D93" s="109">
        <v>0</v>
      </c>
      <c r="E93" s="109">
        <v>0</v>
      </c>
      <c r="F93" s="108">
        <v>12239.62</v>
      </c>
      <c r="G93" s="108">
        <v>12814.62</v>
      </c>
      <c r="H93" s="109">
        <v>0</v>
      </c>
      <c r="I93" s="109">
        <v>575</v>
      </c>
      <c r="J93" s="115" t="s">
        <v>92</v>
      </c>
      <c r="K93" s="39" t="s">
        <v>13</v>
      </c>
      <c r="L93" s="36" t="s">
        <v>58</v>
      </c>
      <c r="M93" s="33" t="s">
        <v>57</v>
      </c>
      <c r="N93" s="119">
        <f t="shared" si="3"/>
        <v>-575</v>
      </c>
      <c r="O93" s="107">
        <f t="shared" si="4"/>
        <v>-575</v>
      </c>
      <c r="P93" s="107">
        <f t="shared" si="5"/>
        <v>0</v>
      </c>
    </row>
    <row r="94" spans="1:16" x14ac:dyDescent="0.2">
      <c r="A94" s="101">
        <v>5</v>
      </c>
      <c r="B94" s="122">
        <v>48</v>
      </c>
      <c r="C94" s="102" t="s">
        <v>248</v>
      </c>
      <c r="D94" s="109">
        <v>0</v>
      </c>
      <c r="E94" s="109">
        <v>0</v>
      </c>
      <c r="F94" s="108">
        <v>6050</v>
      </c>
      <c r="G94" s="108">
        <v>6050</v>
      </c>
      <c r="H94" s="109">
        <v>0</v>
      </c>
      <c r="I94" s="109">
        <v>0</v>
      </c>
      <c r="J94" s="103" t="s">
        <v>92</v>
      </c>
      <c r="K94" s="103"/>
      <c r="L94" s="103"/>
      <c r="M94" s="103"/>
      <c r="N94" s="119">
        <f t="shared" si="3"/>
        <v>0</v>
      </c>
      <c r="O94" s="107">
        <f t="shared" si="4"/>
        <v>0</v>
      </c>
      <c r="P94" s="107">
        <f t="shared" si="5"/>
        <v>0</v>
      </c>
    </row>
    <row r="95" spans="1:16" x14ac:dyDescent="0.2">
      <c r="A95" s="101">
        <v>5</v>
      </c>
      <c r="B95" s="122">
        <v>49</v>
      </c>
      <c r="C95" s="102" t="s">
        <v>249</v>
      </c>
      <c r="D95" s="109">
        <v>0</v>
      </c>
      <c r="E95" s="109">
        <v>0</v>
      </c>
      <c r="F95" s="108">
        <v>19800</v>
      </c>
      <c r="G95" s="108">
        <v>19800</v>
      </c>
      <c r="H95" s="109">
        <v>0</v>
      </c>
      <c r="I95" s="109">
        <v>0</v>
      </c>
      <c r="J95" s="103" t="s">
        <v>92</v>
      </c>
      <c r="K95" s="103"/>
      <c r="L95" s="103"/>
      <c r="M95" s="103"/>
      <c r="N95" s="119">
        <f t="shared" si="3"/>
        <v>0</v>
      </c>
      <c r="O95" s="107">
        <f t="shared" si="4"/>
        <v>0</v>
      </c>
      <c r="P95" s="107">
        <f t="shared" si="5"/>
        <v>0</v>
      </c>
    </row>
    <row r="96" spans="1:16" ht="20.25" x14ac:dyDescent="0.2">
      <c r="A96" s="101">
        <v>5</v>
      </c>
      <c r="B96" s="122">
        <v>50</v>
      </c>
      <c r="C96" s="102" t="s">
        <v>250</v>
      </c>
      <c r="D96" s="109">
        <v>0</v>
      </c>
      <c r="E96" s="109">
        <v>0</v>
      </c>
      <c r="F96" s="108">
        <v>10520</v>
      </c>
      <c r="G96" s="108">
        <v>11395</v>
      </c>
      <c r="H96" s="109">
        <v>0</v>
      </c>
      <c r="I96" s="109">
        <v>875</v>
      </c>
      <c r="J96" s="115" t="s">
        <v>92</v>
      </c>
      <c r="K96" s="39" t="s">
        <v>13</v>
      </c>
      <c r="L96" s="36" t="s">
        <v>58</v>
      </c>
      <c r="M96" s="33" t="s">
        <v>57</v>
      </c>
      <c r="N96" s="119">
        <f t="shared" si="3"/>
        <v>-875</v>
      </c>
      <c r="O96" s="107">
        <f t="shared" si="4"/>
        <v>-875</v>
      </c>
      <c r="P96" s="107">
        <f t="shared" si="5"/>
        <v>0</v>
      </c>
    </row>
    <row r="97" spans="1:16" ht="20.25" x14ac:dyDescent="0.2">
      <c r="A97" s="101">
        <v>5</v>
      </c>
      <c r="B97" s="122">
        <v>51</v>
      </c>
      <c r="C97" s="102" t="s">
        <v>251</v>
      </c>
      <c r="D97" s="109">
        <v>0</v>
      </c>
      <c r="E97" s="109">
        <v>0</v>
      </c>
      <c r="F97" s="108">
        <v>50687</v>
      </c>
      <c r="G97" s="108">
        <v>122982</v>
      </c>
      <c r="H97" s="109">
        <v>0</v>
      </c>
      <c r="I97" s="108">
        <v>72295</v>
      </c>
      <c r="J97" s="115" t="s">
        <v>92</v>
      </c>
      <c r="K97" s="39" t="s">
        <v>13</v>
      </c>
      <c r="L97" s="36" t="s">
        <v>58</v>
      </c>
      <c r="M97" s="33" t="s">
        <v>57</v>
      </c>
      <c r="N97" s="119">
        <f t="shared" si="3"/>
        <v>-72295</v>
      </c>
      <c r="O97" s="107">
        <f t="shared" si="4"/>
        <v>-72295</v>
      </c>
      <c r="P97" s="107">
        <f t="shared" si="5"/>
        <v>0</v>
      </c>
    </row>
    <row r="98" spans="1:16" x14ac:dyDescent="0.2">
      <c r="A98" s="101">
        <v>5</v>
      </c>
      <c r="B98" s="122">
        <v>52</v>
      </c>
      <c r="C98" s="102" t="s">
        <v>252</v>
      </c>
      <c r="D98" s="109">
        <v>0</v>
      </c>
      <c r="E98" s="109">
        <v>0</v>
      </c>
      <c r="F98" s="108">
        <v>6725</v>
      </c>
      <c r="G98" s="108">
        <v>6725</v>
      </c>
      <c r="H98" s="109">
        <v>0</v>
      </c>
      <c r="I98" s="109">
        <v>0</v>
      </c>
      <c r="J98" s="103" t="s">
        <v>92</v>
      </c>
      <c r="K98" s="103"/>
      <c r="L98" s="103"/>
      <c r="M98" s="103"/>
      <c r="N98" s="119">
        <f t="shared" si="3"/>
        <v>0</v>
      </c>
      <c r="O98" s="107">
        <f t="shared" si="4"/>
        <v>0</v>
      </c>
      <c r="P98" s="107">
        <f t="shared" si="5"/>
        <v>0</v>
      </c>
    </row>
    <row r="99" spans="1:16" x14ac:dyDescent="0.2">
      <c r="A99" s="101">
        <v>5</v>
      </c>
      <c r="B99" s="122">
        <v>53</v>
      </c>
      <c r="C99" s="102" t="s">
        <v>253</v>
      </c>
      <c r="D99" s="109">
        <v>0</v>
      </c>
      <c r="E99" s="109">
        <v>0</v>
      </c>
      <c r="F99" s="108">
        <v>13002</v>
      </c>
      <c r="G99" s="108">
        <v>13002</v>
      </c>
      <c r="H99" s="109">
        <v>0</v>
      </c>
      <c r="I99" s="109">
        <v>0</v>
      </c>
      <c r="J99" s="103" t="s">
        <v>92</v>
      </c>
      <c r="K99" s="103"/>
      <c r="L99" s="103"/>
      <c r="M99" s="103"/>
      <c r="N99" s="119">
        <f t="shared" si="3"/>
        <v>0</v>
      </c>
      <c r="O99" s="107">
        <f t="shared" si="4"/>
        <v>0</v>
      </c>
      <c r="P99" s="107">
        <f t="shared" si="5"/>
        <v>0</v>
      </c>
    </row>
    <row r="100" spans="1:16" x14ac:dyDescent="0.2">
      <c r="A100" s="101">
        <v>5</v>
      </c>
      <c r="B100" s="122">
        <v>54</v>
      </c>
      <c r="C100" s="102" t="s">
        <v>254</v>
      </c>
      <c r="D100" s="109">
        <v>0</v>
      </c>
      <c r="E100" s="109">
        <v>0</v>
      </c>
      <c r="F100" s="109">
        <v>640</v>
      </c>
      <c r="G100" s="109">
        <v>640</v>
      </c>
      <c r="H100" s="109">
        <v>0</v>
      </c>
      <c r="I100" s="109">
        <v>0</v>
      </c>
      <c r="J100" s="103" t="s">
        <v>92</v>
      </c>
      <c r="K100" s="103"/>
      <c r="L100" s="103"/>
      <c r="M100" s="103"/>
      <c r="N100" s="119">
        <f t="shared" si="3"/>
        <v>0</v>
      </c>
      <c r="O100" s="107">
        <f t="shared" si="4"/>
        <v>0</v>
      </c>
      <c r="P100" s="107">
        <f t="shared" si="5"/>
        <v>0</v>
      </c>
    </row>
    <row r="101" spans="1:16" x14ac:dyDescent="0.2">
      <c r="A101" s="101">
        <v>5</v>
      </c>
      <c r="B101" s="122">
        <v>55</v>
      </c>
      <c r="C101" s="102" t="s">
        <v>255</v>
      </c>
      <c r="D101" s="109">
        <v>0</v>
      </c>
      <c r="E101" s="109">
        <v>0</v>
      </c>
      <c r="F101" s="108">
        <v>2000</v>
      </c>
      <c r="G101" s="108">
        <v>2000</v>
      </c>
      <c r="H101" s="109">
        <v>0</v>
      </c>
      <c r="I101" s="109">
        <v>0</v>
      </c>
      <c r="J101" s="103" t="s">
        <v>92</v>
      </c>
      <c r="K101" s="103"/>
      <c r="L101" s="103"/>
      <c r="M101" s="103"/>
      <c r="N101" s="119">
        <f t="shared" si="3"/>
        <v>0</v>
      </c>
      <c r="O101" s="107">
        <f t="shared" si="4"/>
        <v>0</v>
      </c>
      <c r="P101" s="107">
        <f t="shared" si="5"/>
        <v>0</v>
      </c>
    </row>
    <row r="102" spans="1:16" x14ac:dyDescent="0.2">
      <c r="A102" s="101">
        <v>5</v>
      </c>
      <c r="B102" s="122">
        <v>59</v>
      </c>
      <c r="C102" s="102" t="s">
        <v>256</v>
      </c>
      <c r="D102" s="109">
        <v>0</v>
      </c>
      <c r="E102" s="109">
        <v>0</v>
      </c>
      <c r="F102" s="108">
        <v>12000</v>
      </c>
      <c r="G102" s="108">
        <v>12000</v>
      </c>
      <c r="H102" s="109">
        <v>0</v>
      </c>
      <c r="I102" s="109">
        <v>0</v>
      </c>
      <c r="J102" s="103" t="s">
        <v>92</v>
      </c>
      <c r="K102" s="103"/>
      <c r="L102" s="103"/>
      <c r="M102" s="103"/>
      <c r="N102" s="119">
        <f t="shared" si="3"/>
        <v>0</v>
      </c>
      <c r="O102" s="107">
        <f t="shared" si="4"/>
        <v>0</v>
      </c>
      <c r="P102" s="107">
        <f t="shared" si="5"/>
        <v>0</v>
      </c>
    </row>
    <row r="103" spans="1:16" x14ac:dyDescent="0.2">
      <c r="A103" s="101">
        <v>5</v>
      </c>
      <c r="B103" s="122">
        <v>60</v>
      </c>
      <c r="C103" s="102" t="s">
        <v>257</v>
      </c>
      <c r="D103" s="109">
        <v>0</v>
      </c>
      <c r="E103" s="109">
        <v>0</v>
      </c>
      <c r="F103" s="108">
        <v>49907</v>
      </c>
      <c r="G103" s="108">
        <v>49907</v>
      </c>
      <c r="H103" s="109">
        <v>0</v>
      </c>
      <c r="I103" s="109">
        <v>0</v>
      </c>
      <c r="J103" s="103" t="s">
        <v>92</v>
      </c>
      <c r="K103" s="103"/>
      <c r="L103" s="103"/>
      <c r="M103" s="103"/>
      <c r="N103" s="119">
        <f t="shared" si="3"/>
        <v>0</v>
      </c>
      <c r="O103" s="107">
        <f t="shared" si="4"/>
        <v>0</v>
      </c>
      <c r="P103" s="107">
        <f t="shared" si="5"/>
        <v>0</v>
      </c>
    </row>
    <row r="104" spans="1:16" x14ac:dyDescent="0.2">
      <c r="A104" s="101">
        <v>5</v>
      </c>
      <c r="B104" s="122">
        <v>61</v>
      </c>
      <c r="C104" s="102" t="s">
        <v>258</v>
      </c>
      <c r="D104" s="109">
        <v>0</v>
      </c>
      <c r="E104" s="109">
        <v>0</v>
      </c>
      <c r="F104" s="108">
        <v>10000</v>
      </c>
      <c r="G104" s="108">
        <v>10000</v>
      </c>
      <c r="H104" s="109">
        <v>0</v>
      </c>
      <c r="I104" s="109">
        <v>0</v>
      </c>
      <c r="J104" s="103" t="s">
        <v>92</v>
      </c>
      <c r="K104" s="103"/>
      <c r="L104" s="103"/>
      <c r="M104" s="103"/>
      <c r="N104" s="119">
        <f t="shared" si="3"/>
        <v>0</v>
      </c>
      <c r="O104" s="107">
        <f t="shared" si="4"/>
        <v>0</v>
      </c>
      <c r="P104" s="107">
        <f t="shared" si="5"/>
        <v>0</v>
      </c>
    </row>
    <row r="105" spans="1:16" x14ac:dyDescent="0.2">
      <c r="A105" s="101">
        <v>5</v>
      </c>
      <c r="B105" s="122">
        <v>62</v>
      </c>
      <c r="C105" s="102" t="s">
        <v>259</v>
      </c>
      <c r="D105" s="109">
        <v>0</v>
      </c>
      <c r="E105" s="109">
        <v>0</v>
      </c>
      <c r="F105" s="108">
        <v>6000</v>
      </c>
      <c r="G105" s="108">
        <v>6000</v>
      </c>
      <c r="H105" s="109">
        <v>0</v>
      </c>
      <c r="I105" s="109">
        <v>0</v>
      </c>
      <c r="J105" s="103" t="s">
        <v>92</v>
      </c>
      <c r="K105" s="103"/>
      <c r="L105" s="103"/>
      <c r="M105" s="103"/>
      <c r="N105" s="119">
        <f t="shared" si="3"/>
        <v>0</v>
      </c>
      <c r="O105" s="107">
        <f t="shared" si="4"/>
        <v>0</v>
      </c>
      <c r="P105" s="107">
        <f t="shared" si="5"/>
        <v>0</v>
      </c>
    </row>
    <row r="106" spans="1:16" ht="20.25" x14ac:dyDescent="0.2">
      <c r="A106" s="101">
        <v>5</v>
      </c>
      <c r="B106" s="122">
        <v>63</v>
      </c>
      <c r="C106" s="102" t="s">
        <v>260</v>
      </c>
      <c r="D106" s="109">
        <v>0</v>
      </c>
      <c r="E106" s="109">
        <v>0</v>
      </c>
      <c r="F106" s="108">
        <v>5818</v>
      </c>
      <c r="G106" s="108">
        <v>6122</v>
      </c>
      <c r="H106" s="109">
        <v>0</v>
      </c>
      <c r="I106" s="109">
        <v>304</v>
      </c>
      <c r="J106" s="115" t="s">
        <v>92</v>
      </c>
      <c r="K106" s="39" t="s">
        <v>13</v>
      </c>
      <c r="L106" s="36" t="s">
        <v>58</v>
      </c>
      <c r="M106" s="33" t="s">
        <v>57</v>
      </c>
      <c r="N106" s="119">
        <f t="shared" si="3"/>
        <v>-304</v>
      </c>
      <c r="O106" s="107">
        <f t="shared" si="4"/>
        <v>-304</v>
      </c>
      <c r="P106" s="107">
        <f t="shared" si="5"/>
        <v>0</v>
      </c>
    </row>
    <row r="107" spans="1:16" ht="20.25" x14ac:dyDescent="0.2">
      <c r="A107" s="101">
        <v>5</v>
      </c>
      <c r="B107" s="122">
        <v>64</v>
      </c>
      <c r="C107" s="102" t="s">
        <v>261</v>
      </c>
      <c r="D107" s="109">
        <v>0</v>
      </c>
      <c r="E107" s="109">
        <v>0</v>
      </c>
      <c r="F107" s="108">
        <v>8858</v>
      </c>
      <c r="G107" s="108">
        <v>9266</v>
      </c>
      <c r="H107" s="109">
        <v>0</v>
      </c>
      <c r="I107" s="109">
        <v>408</v>
      </c>
      <c r="J107" s="115" t="s">
        <v>92</v>
      </c>
      <c r="K107" s="39" t="s">
        <v>13</v>
      </c>
      <c r="L107" s="36" t="s">
        <v>58</v>
      </c>
      <c r="M107" s="33" t="s">
        <v>57</v>
      </c>
      <c r="N107" s="119">
        <f t="shared" si="3"/>
        <v>-408</v>
      </c>
      <c r="O107" s="107">
        <f t="shared" si="4"/>
        <v>-408</v>
      </c>
      <c r="P107" s="107">
        <f t="shared" si="5"/>
        <v>0</v>
      </c>
    </row>
    <row r="108" spans="1:16" x14ac:dyDescent="0.2">
      <c r="A108" s="101">
        <v>5</v>
      </c>
      <c r="B108" s="122">
        <v>65</v>
      </c>
      <c r="C108" s="102" t="s">
        <v>262</v>
      </c>
      <c r="D108" s="109">
        <v>0</v>
      </c>
      <c r="E108" s="109">
        <v>0</v>
      </c>
      <c r="F108" s="108">
        <v>3900</v>
      </c>
      <c r="G108" s="108">
        <v>3900</v>
      </c>
      <c r="H108" s="109">
        <v>0</v>
      </c>
      <c r="I108" s="109">
        <v>0</v>
      </c>
      <c r="J108" s="103" t="s">
        <v>92</v>
      </c>
      <c r="K108" s="103"/>
      <c r="L108" s="103"/>
      <c r="M108" s="103"/>
      <c r="N108" s="119">
        <f t="shared" si="3"/>
        <v>0</v>
      </c>
      <c r="O108" s="107">
        <f t="shared" si="4"/>
        <v>0</v>
      </c>
      <c r="P108" s="107">
        <f t="shared" si="5"/>
        <v>0</v>
      </c>
    </row>
    <row r="109" spans="1:16" ht="20.25" x14ac:dyDescent="0.2">
      <c r="A109" s="101">
        <v>5</v>
      </c>
      <c r="B109" s="122">
        <v>66</v>
      </c>
      <c r="C109" s="102" t="s">
        <v>263</v>
      </c>
      <c r="D109" s="109">
        <v>0</v>
      </c>
      <c r="E109" s="109">
        <v>0</v>
      </c>
      <c r="F109" s="108">
        <v>5375</v>
      </c>
      <c r="G109" s="108">
        <v>6800</v>
      </c>
      <c r="H109" s="109">
        <v>0</v>
      </c>
      <c r="I109" s="108">
        <v>1425</v>
      </c>
      <c r="J109" s="115" t="s">
        <v>92</v>
      </c>
      <c r="K109" s="39" t="s">
        <v>13</v>
      </c>
      <c r="L109" s="36" t="s">
        <v>58</v>
      </c>
      <c r="M109" s="33" t="s">
        <v>57</v>
      </c>
      <c r="N109" s="119">
        <f t="shared" si="3"/>
        <v>-1425</v>
      </c>
      <c r="O109" s="107">
        <f t="shared" si="4"/>
        <v>-1425</v>
      </c>
      <c r="P109" s="107">
        <f t="shared" si="5"/>
        <v>0</v>
      </c>
    </row>
    <row r="110" spans="1:16" ht="20.25" x14ac:dyDescent="0.2">
      <c r="A110" s="101">
        <v>5</v>
      </c>
      <c r="B110" s="122">
        <v>67</v>
      </c>
      <c r="C110" s="102" t="s">
        <v>264</v>
      </c>
      <c r="D110" s="109">
        <v>0</v>
      </c>
      <c r="E110" s="109">
        <v>0</v>
      </c>
      <c r="F110" s="108">
        <v>2640</v>
      </c>
      <c r="G110" s="108">
        <v>3240</v>
      </c>
      <c r="H110" s="109">
        <v>0</v>
      </c>
      <c r="I110" s="109">
        <v>600</v>
      </c>
      <c r="J110" s="115" t="s">
        <v>92</v>
      </c>
      <c r="K110" s="39" t="s">
        <v>13</v>
      </c>
      <c r="L110" s="36" t="s">
        <v>58</v>
      </c>
      <c r="M110" s="33" t="s">
        <v>57</v>
      </c>
      <c r="N110" s="119">
        <f t="shared" si="3"/>
        <v>-600</v>
      </c>
      <c r="O110" s="107">
        <f t="shared" si="4"/>
        <v>-600</v>
      </c>
      <c r="P110" s="107">
        <f t="shared" si="5"/>
        <v>0</v>
      </c>
    </row>
    <row r="111" spans="1:16" ht="20.25" x14ac:dyDescent="0.2">
      <c r="A111" s="101">
        <v>5</v>
      </c>
      <c r="B111" s="122">
        <v>68</v>
      </c>
      <c r="C111" s="102" t="s">
        <v>265</v>
      </c>
      <c r="D111" s="109">
        <v>0</v>
      </c>
      <c r="E111" s="109">
        <v>0</v>
      </c>
      <c r="F111" s="109">
        <v>120</v>
      </c>
      <c r="G111" s="108">
        <v>1600</v>
      </c>
      <c r="H111" s="109">
        <v>0</v>
      </c>
      <c r="I111" s="108">
        <v>1480</v>
      </c>
      <c r="J111" s="115" t="s">
        <v>92</v>
      </c>
      <c r="K111" s="39" t="s">
        <v>13</v>
      </c>
      <c r="L111" s="36" t="s">
        <v>58</v>
      </c>
      <c r="M111" s="33" t="s">
        <v>57</v>
      </c>
      <c r="N111" s="119">
        <f t="shared" si="3"/>
        <v>-1480</v>
      </c>
      <c r="O111" s="107">
        <f t="shared" si="4"/>
        <v>-1480</v>
      </c>
      <c r="P111" s="107">
        <f t="shared" si="5"/>
        <v>0</v>
      </c>
    </row>
    <row r="112" spans="1:16" s="130" customFormat="1" ht="20.25" x14ac:dyDescent="0.2">
      <c r="A112" s="123">
        <v>3</v>
      </c>
      <c r="B112" s="124">
        <v>1106</v>
      </c>
      <c r="C112" s="125" t="s">
        <v>266</v>
      </c>
      <c r="D112" s="131">
        <v>0</v>
      </c>
      <c r="E112" s="131">
        <v>0</v>
      </c>
      <c r="F112" s="126">
        <v>140182</v>
      </c>
      <c r="G112" s="126">
        <v>2000</v>
      </c>
      <c r="H112" s="126">
        <v>138182</v>
      </c>
      <c r="I112" s="131">
        <v>0</v>
      </c>
      <c r="J112" s="132"/>
      <c r="K112" s="127"/>
      <c r="L112" s="127"/>
      <c r="M112" s="33"/>
      <c r="N112" s="128">
        <f t="shared" si="3"/>
        <v>138182</v>
      </c>
      <c r="O112" s="129">
        <f t="shared" si="4"/>
        <v>138182</v>
      </c>
      <c r="P112" s="129">
        <f t="shared" si="5"/>
        <v>0</v>
      </c>
    </row>
    <row r="113" spans="1:16" s="130" customFormat="1" x14ac:dyDescent="0.2">
      <c r="A113" s="123">
        <v>4</v>
      </c>
      <c r="B113" s="124">
        <v>1</v>
      </c>
      <c r="C113" s="125" t="s">
        <v>267</v>
      </c>
      <c r="D113" s="131">
        <v>0</v>
      </c>
      <c r="E113" s="131">
        <v>0</v>
      </c>
      <c r="F113" s="126">
        <v>140182</v>
      </c>
      <c r="G113" s="126">
        <v>2000</v>
      </c>
      <c r="H113" s="126">
        <v>138182</v>
      </c>
      <c r="I113" s="131">
        <v>0</v>
      </c>
      <c r="J113" s="132"/>
      <c r="K113" s="127"/>
      <c r="L113" s="127"/>
      <c r="M113" s="127"/>
      <c r="N113" s="128">
        <f t="shared" si="3"/>
        <v>138182</v>
      </c>
      <c r="O113" s="129">
        <f t="shared" si="4"/>
        <v>138182</v>
      </c>
      <c r="P113" s="129">
        <f t="shared" si="5"/>
        <v>0</v>
      </c>
    </row>
    <row r="114" spans="1:16" ht="20.25" x14ac:dyDescent="0.2">
      <c r="A114" s="101">
        <v>5</v>
      </c>
      <c r="B114" s="122">
        <v>1</v>
      </c>
      <c r="C114" s="102" t="s">
        <v>268</v>
      </c>
      <c r="D114" s="109">
        <v>0</v>
      </c>
      <c r="E114" s="109">
        <v>0</v>
      </c>
      <c r="F114" s="108">
        <v>13500</v>
      </c>
      <c r="G114" s="108">
        <v>2000</v>
      </c>
      <c r="H114" s="108">
        <v>11500</v>
      </c>
      <c r="I114" s="109">
        <v>0</v>
      </c>
      <c r="J114" s="115" t="s">
        <v>92</v>
      </c>
      <c r="K114" s="39" t="s">
        <v>0</v>
      </c>
      <c r="L114" s="36" t="s">
        <v>83</v>
      </c>
      <c r="M114" s="23" t="s">
        <v>555</v>
      </c>
      <c r="N114" s="119">
        <f t="shared" si="3"/>
        <v>11500</v>
      </c>
      <c r="O114" s="107">
        <f t="shared" si="4"/>
        <v>11500</v>
      </c>
      <c r="P114" s="107">
        <f t="shared" si="5"/>
        <v>0</v>
      </c>
    </row>
    <row r="115" spans="1:16" ht="20.25" x14ac:dyDescent="0.2">
      <c r="A115" s="101">
        <v>5</v>
      </c>
      <c r="B115" s="122">
        <v>2</v>
      </c>
      <c r="C115" s="102" t="s">
        <v>269</v>
      </c>
      <c r="D115" s="109">
        <v>0</v>
      </c>
      <c r="E115" s="109">
        <v>0</v>
      </c>
      <c r="F115" s="108">
        <v>126682</v>
      </c>
      <c r="G115" s="109">
        <v>0</v>
      </c>
      <c r="H115" s="108">
        <v>126682</v>
      </c>
      <c r="I115" s="109">
        <v>0</v>
      </c>
      <c r="J115" s="115" t="s">
        <v>92</v>
      </c>
      <c r="K115" s="39" t="s">
        <v>0</v>
      </c>
      <c r="L115" s="36" t="s">
        <v>83</v>
      </c>
      <c r="M115" s="23" t="s">
        <v>555</v>
      </c>
      <c r="N115" s="119">
        <f t="shared" si="3"/>
        <v>126682</v>
      </c>
      <c r="O115" s="107">
        <f t="shared" si="4"/>
        <v>126682</v>
      </c>
      <c r="P115" s="107">
        <f t="shared" si="5"/>
        <v>0</v>
      </c>
    </row>
    <row r="116" spans="1:16" s="130" customFormat="1" x14ac:dyDescent="0.2">
      <c r="A116" s="123">
        <v>3</v>
      </c>
      <c r="B116" s="124">
        <v>1107</v>
      </c>
      <c r="C116" s="125" t="s">
        <v>270</v>
      </c>
      <c r="D116" s="131">
        <v>0</v>
      </c>
      <c r="E116" s="131">
        <v>0</v>
      </c>
      <c r="F116" s="126">
        <v>200000</v>
      </c>
      <c r="G116" s="131">
        <v>0</v>
      </c>
      <c r="H116" s="126">
        <v>200000</v>
      </c>
      <c r="I116" s="131">
        <v>0</v>
      </c>
      <c r="J116" s="132"/>
      <c r="K116" s="127"/>
      <c r="L116" s="127"/>
      <c r="M116" s="127"/>
      <c r="N116" s="128">
        <f t="shared" si="3"/>
        <v>200000</v>
      </c>
      <c r="O116" s="129">
        <f t="shared" si="4"/>
        <v>200000</v>
      </c>
      <c r="P116" s="129">
        <f t="shared" si="5"/>
        <v>0</v>
      </c>
    </row>
    <row r="117" spans="1:16" ht="20.25" x14ac:dyDescent="0.2">
      <c r="A117" s="101">
        <v>4</v>
      </c>
      <c r="B117" s="122">
        <v>1</v>
      </c>
      <c r="C117" s="102" t="s">
        <v>271</v>
      </c>
      <c r="D117" s="109">
        <v>0</v>
      </c>
      <c r="E117" s="109">
        <v>0</v>
      </c>
      <c r="F117" s="108">
        <v>200000</v>
      </c>
      <c r="G117" s="109">
        <v>0</v>
      </c>
      <c r="H117" s="108">
        <v>200000</v>
      </c>
      <c r="I117" s="109">
        <v>0</v>
      </c>
      <c r="J117" s="115" t="s">
        <v>92</v>
      </c>
      <c r="K117" s="39" t="s">
        <v>0</v>
      </c>
      <c r="L117" s="36" t="s">
        <v>83</v>
      </c>
      <c r="M117" s="23" t="s">
        <v>556</v>
      </c>
      <c r="N117" s="119">
        <f t="shared" si="3"/>
        <v>200000</v>
      </c>
      <c r="O117" s="107">
        <f t="shared" si="4"/>
        <v>200000</v>
      </c>
      <c r="P117" s="107">
        <f t="shared" si="5"/>
        <v>0</v>
      </c>
    </row>
    <row r="118" spans="1:16" s="130" customFormat="1" x14ac:dyDescent="0.2">
      <c r="A118" s="123">
        <v>3</v>
      </c>
      <c r="B118" s="124">
        <v>1109</v>
      </c>
      <c r="C118" s="125" t="s">
        <v>272</v>
      </c>
      <c r="D118" s="126">
        <v>119569.34</v>
      </c>
      <c r="E118" s="126">
        <v>100874</v>
      </c>
      <c r="F118" s="126">
        <v>3011200</v>
      </c>
      <c r="G118" s="126">
        <v>1598601.34</v>
      </c>
      <c r="H118" s="126">
        <v>1431294</v>
      </c>
      <c r="I118" s="131">
        <v>0</v>
      </c>
      <c r="J118" s="132"/>
      <c r="K118" s="127"/>
      <c r="L118" s="127"/>
      <c r="M118" s="127"/>
      <c r="N118" s="128">
        <f t="shared" si="3"/>
        <v>1431294</v>
      </c>
      <c r="O118" s="129">
        <f t="shared" si="4"/>
        <v>1431294</v>
      </c>
      <c r="P118" s="129">
        <f t="shared" si="5"/>
        <v>18695.339999999997</v>
      </c>
    </row>
    <row r="119" spans="1:16" x14ac:dyDescent="0.2">
      <c r="A119" s="101">
        <v>4</v>
      </c>
      <c r="B119" s="122">
        <v>1</v>
      </c>
      <c r="C119" s="102" t="s">
        <v>273</v>
      </c>
      <c r="D119" s="108">
        <v>99986</v>
      </c>
      <c r="E119" s="109">
        <v>0</v>
      </c>
      <c r="F119" s="108">
        <v>400000</v>
      </c>
      <c r="G119" s="108">
        <v>499986</v>
      </c>
      <c r="H119" s="109">
        <v>0</v>
      </c>
      <c r="I119" s="109">
        <v>0</v>
      </c>
      <c r="J119" s="103" t="s">
        <v>92</v>
      </c>
      <c r="K119" s="103"/>
      <c r="L119" s="103"/>
      <c r="M119" s="103"/>
      <c r="N119" s="119">
        <f t="shared" si="3"/>
        <v>0</v>
      </c>
      <c r="O119" s="107">
        <f t="shared" si="4"/>
        <v>0</v>
      </c>
      <c r="P119" s="107">
        <f t="shared" si="5"/>
        <v>99986</v>
      </c>
    </row>
    <row r="120" spans="1:16" x14ac:dyDescent="0.2">
      <c r="A120" s="101">
        <v>4</v>
      </c>
      <c r="B120" s="122">
        <v>2</v>
      </c>
      <c r="C120" s="102" t="s">
        <v>274</v>
      </c>
      <c r="D120" s="109">
        <v>0</v>
      </c>
      <c r="E120" s="108">
        <v>100874</v>
      </c>
      <c r="F120" s="108">
        <v>110000</v>
      </c>
      <c r="G120" s="108">
        <v>9126</v>
      </c>
      <c r="H120" s="109">
        <v>0</v>
      </c>
      <c r="I120" s="109">
        <v>0</v>
      </c>
      <c r="J120" s="103" t="s">
        <v>92</v>
      </c>
      <c r="K120" s="103"/>
      <c r="L120" s="103"/>
      <c r="M120" s="103"/>
      <c r="N120" s="119">
        <f t="shared" si="3"/>
        <v>0</v>
      </c>
      <c r="O120" s="107">
        <f t="shared" si="4"/>
        <v>0</v>
      </c>
      <c r="P120" s="107">
        <f t="shared" si="5"/>
        <v>-100874</v>
      </c>
    </row>
    <row r="121" spans="1:16" s="130" customFormat="1" x14ac:dyDescent="0.2">
      <c r="A121" s="123">
        <v>4</v>
      </c>
      <c r="B121" s="124">
        <v>3</v>
      </c>
      <c r="C121" s="125" t="s">
        <v>275</v>
      </c>
      <c r="D121" s="126">
        <v>19583.34</v>
      </c>
      <c r="E121" s="131">
        <v>0</v>
      </c>
      <c r="F121" s="126">
        <v>150000</v>
      </c>
      <c r="G121" s="126">
        <v>157083.34</v>
      </c>
      <c r="H121" s="126">
        <v>12500</v>
      </c>
      <c r="I121" s="131">
        <v>0</v>
      </c>
      <c r="J121" s="132"/>
      <c r="K121" s="127"/>
      <c r="L121" s="127"/>
      <c r="M121" s="127"/>
      <c r="N121" s="128">
        <f t="shared" si="3"/>
        <v>12500</v>
      </c>
      <c r="O121" s="129">
        <f t="shared" si="4"/>
        <v>12500</v>
      </c>
      <c r="P121" s="129">
        <f t="shared" si="5"/>
        <v>19583.34</v>
      </c>
    </row>
    <row r="122" spans="1:16" ht="20.25" x14ac:dyDescent="0.2">
      <c r="A122" s="101">
        <v>5</v>
      </c>
      <c r="B122" s="122">
        <v>1</v>
      </c>
      <c r="C122" s="102" t="s">
        <v>276</v>
      </c>
      <c r="D122" s="108">
        <v>19583.34</v>
      </c>
      <c r="E122" s="109">
        <v>0</v>
      </c>
      <c r="F122" s="108">
        <v>150000</v>
      </c>
      <c r="G122" s="108">
        <v>157083.34</v>
      </c>
      <c r="H122" s="108">
        <v>12500</v>
      </c>
      <c r="I122" s="109">
        <v>0</v>
      </c>
      <c r="J122" s="115" t="s">
        <v>92</v>
      </c>
      <c r="K122" s="39" t="s">
        <v>0</v>
      </c>
      <c r="L122" s="36" t="s">
        <v>83</v>
      </c>
      <c r="M122" s="23" t="s">
        <v>567</v>
      </c>
      <c r="N122" s="119">
        <f t="shared" si="3"/>
        <v>12500</v>
      </c>
      <c r="O122" s="107">
        <f t="shared" si="4"/>
        <v>12500</v>
      </c>
      <c r="P122" s="107">
        <f t="shared" si="5"/>
        <v>19583.34</v>
      </c>
    </row>
    <row r="123" spans="1:16" ht="20.25" x14ac:dyDescent="0.2">
      <c r="A123" s="101">
        <v>4</v>
      </c>
      <c r="B123" s="122">
        <v>4</v>
      </c>
      <c r="C123" s="102" t="s">
        <v>277</v>
      </c>
      <c r="D123" s="109">
        <v>0</v>
      </c>
      <c r="E123" s="109">
        <v>0</v>
      </c>
      <c r="F123" s="108">
        <v>400000</v>
      </c>
      <c r="G123" s="108">
        <v>277784</v>
      </c>
      <c r="H123" s="108">
        <v>122216</v>
      </c>
      <c r="I123" s="109">
        <v>0</v>
      </c>
      <c r="J123" s="115" t="s">
        <v>92</v>
      </c>
      <c r="K123" s="39" t="s">
        <v>0</v>
      </c>
      <c r="L123" s="36" t="s">
        <v>83</v>
      </c>
      <c r="M123" s="23" t="s">
        <v>567</v>
      </c>
      <c r="N123" s="119">
        <f t="shared" si="3"/>
        <v>122216</v>
      </c>
      <c r="O123" s="107">
        <f t="shared" si="4"/>
        <v>122216</v>
      </c>
      <c r="P123" s="107">
        <f t="shared" si="5"/>
        <v>0</v>
      </c>
    </row>
    <row r="124" spans="1:16" ht="20.25" x14ac:dyDescent="0.2">
      <c r="A124" s="101">
        <v>4</v>
      </c>
      <c r="B124" s="122">
        <v>5</v>
      </c>
      <c r="C124" s="102" t="s">
        <v>278</v>
      </c>
      <c r="D124" s="109">
        <v>0</v>
      </c>
      <c r="E124" s="109">
        <v>0</v>
      </c>
      <c r="F124" s="108">
        <v>1947000</v>
      </c>
      <c r="G124" s="108">
        <v>654272</v>
      </c>
      <c r="H124" s="108">
        <v>1292728</v>
      </c>
      <c r="I124" s="109">
        <v>0</v>
      </c>
      <c r="J124" s="115" t="s">
        <v>92</v>
      </c>
      <c r="K124" s="39" t="s">
        <v>0</v>
      </c>
      <c r="L124" s="36" t="s">
        <v>83</v>
      </c>
      <c r="M124" s="23" t="s">
        <v>567</v>
      </c>
      <c r="N124" s="119">
        <f t="shared" si="3"/>
        <v>1292728</v>
      </c>
      <c r="O124" s="107">
        <f t="shared" si="4"/>
        <v>1292728</v>
      </c>
      <c r="P124" s="107">
        <f t="shared" si="5"/>
        <v>0</v>
      </c>
    </row>
    <row r="125" spans="1:16" ht="20.25" x14ac:dyDescent="0.2">
      <c r="A125" s="101">
        <v>4</v>
      </c>
      <c r="B125" s="122">
        <v>6</v>
      </c>
      <c r="C125" s="102" t="s">
        <v>279</v>
      </c>
      <c r="D125" s="109">
        <v>0</v>
      </c>
      <c r="E125" s="109">
        <v>0</v>
      </c>
      <c r="F125" s="108">
        <v>4200</v>
      </c>
      <c r="G125" s="109">
        <v>350</v>
      </c>
      <c r="H125" s="108">
        <v>3850</v>
      </c>
      <c r="I125" s="109">
        <v>0</v>
      </c>
      <c r="J125" s="115" t="s">
        <v>92</v>
      </c>
      <c r="K125" s="39" t="s">
        <v>0</v>
      </c>
      <c r="L125" s="36" t="s">
        <v>83</v>
      </c>
      <c r="M125" s="23" t="s">
        <v>557</v>
      </c>
      <c r="N125" s="119">
        <f t="shared" si="3"/>
        <v>3850</v>
      </c>
      <c r="O125" s="107">
        <f t="shared" si="4"/>
        <v>3850</v>
      </c>
      <c r="P125" s="107">
        <f t="shared" si="5"/>
        <v>0</v>
      </c>
    </row>
    <row r="126" spans="1:16" s="130" customFormat="1" x14ac:dyDescent="0.2">
      <c r="A126" s="123">
        <v>3</v>
      </c>
      <c r="B126" s="124">
        <v>1111</v>
      </c>
      <c r="C126" s="125" t="s">
        <v>61</v>
      </c>
      <c r="D126" s="126">
        <v>32246691.68</v>
      </c>
      <c r="E126" s="131">
        <v>0</v>
      </c>
      <c r="F126" s="126">
        <v>444222684.19999999</v>
      </c>
      <c r="G126" s="126">
        <v>435914895.19999999</v>
      </c>
      <c r="H126" s="126">
        <v>40554480.68</v>
      </c>
      <c r="I126" s="131">
        <v>0</v>
      </c>
      <c r="J126" s="132"/>
      <c r="K126" s="127"/>
      <c r="L126" s="127"/>
      <c r="M126" s="127"/>
      <c r="N126" s="128">
        <f t="shared" si="3"/>
        <v>40554481</v>
      </c>
      <c r="O126" s="129">
        <f t="shared" si="4"/>
        <v>40554480.68</v>
      </c>
      <c r="P126" s="129">
        <f t="shared" si="5"/>
        <v>32246691.68</v>
      </c>
    </row>
    <row r="127" spans="1:16" ht="20.25" x14ac:dyDescent="0.2">
      <c r="A127" s="101">
        <v>4</v>
      </c>
      <c r="B127" s="122">
        <v>1</v>
      </c>
      <c r="C127" s="102" t="s">
        <v>280</v>
      </c>
      <c r="D127" s="108">
        <v>32246691.68</v>
      </c>
      <c r="E127" s="109">
        <v>0</v>
      </c>
      <c r="F127" s="108">
        <v>437158349.19999999</v>
      </c>
      <c r="G127" s="108">
        <v>435914895.19999999</v>
      </c>
      <c r="H127" s="108">
        <v>33490145.68</v>
      </c>
      <c r="I127" s="109">
        <v>0</v>
      </c>
      <c r="J127" s="115" t="s">
        <v>92</v>
      </c>
      <c r="K127" s="39" t="s">
        <v>0</v>
      </c>
      <c r="L127" s="36" t="s">
        <v>61</v>
      </c>
      <c r="M127" s="36" t="s">
        <v>61</v>
      </c>
      <c r="N127" s="119">
        <f t="shared" si="3"/>
        <v>33490146</v>
      </c>
      <c r="O127" s="107">
        <f t="shared" si="4"/>
        <v>33490145.68</v>
      </c>
      <c r="P127" s="107">
        <f t="shared" si="5"/>
        <v>32246691.68</v>
      </c>
    </row>
    <row r="128" spans="1:16" ht="20.25" x14ac:dyDescent="0.2">
      <c r="A128" s="101">
        <v>4</v>
      </c>
      <c r="B128" s="122">
        <v>3</v>
      </c>
      <c r="C128" s="102" t="s">
        <v>281</v>
      </c>
      <c r="D128" s="109">
        <v>0</v>
      </c>
      <c r="E128" s="109">
        <v>0</v>
      </c>
      <c r="F128" s="108">
        <v>7064335</v>
      </c>
      <c r="G128" s="109">
        <v>0</v>
      </c>
      <c r="H128" s="108">
        <v>7064335</v>
      </c>
      <c r="I128" s="109">
        <v>0</v>
      </c>
      <c r="J128" s="115" t="s">
        <v>92</v>
      </c>
      <c r="K128" s="39" t="s">
        <v>0</v>
      </c>
      <c r="L128" s="36" t="s">
        <v>61</v>
      </c>
      <c r="M128" s="36" t="s">
        <v>571</v>
      </c>
      <c r="N128" s="119">
        <f t="shared" si="3"/>
        <v>7064335</v>
      </c>
      <c r="O128" s="107">
        <f t="shared" si="4"/>
        <v>7064335</v>
      </c>
      <c r="P128" s="107">
        <f t="shared" si="5"/>
        <v>0</v>
      </c>
    </row>
    <row r="129" spans="1:16" s="130" customFormat="1" x14ac:dyDescent="0.2">
      <c r="A129" s="123">
        <v>3</v>
      </c>
      <c r="B129" s="124">
        <v>1113</v>
      </c>
      <c r="C129" s="125" t="s">
        <v>282</v>
      </c>
      <c r="D129" s="126">
        <v>5500</v>
      </c>
      <c r="E129" s="126">
        <v>5500</v>
      </c>
      <c r="F129" s="126">
        <v>1125432.8799999999</v>
      </c>
      <c r="G129" s="126">
        <v>1125432.8799999999</v>
      </c>
      <c r="H129" s="131">
        <v>0</v>
      </c>
      <c r="I129" s="131">
        <v>0</v>
      </c>
      <c r="J129" s="127"/>
      <c r="K129" s="127"/>
      <c r="L129" s="127"/>
      <c r="M129" s="127"/>
      <c r="N129" s="128">
        <f t="shared" si="3"/>
        <v>0</v>
      </c>
      <c r="O129" s="129">
        <f t="shared" si="4"/>
        <v>0</v>
      </c>
      <c r="P129" s="129">
        <f t="shared" si="5"/>
        <v>0</v>
      </c>
    </row>
    <row r="130" spans="1:16" x14ac:dyDescent="0.2">
      <c r="A130" s="101">
        <v>4</v>
      </c>
      <c r="B130" s="122">
        <v>1</v>
      </c>
      <c r="C130" s="102" t="s">
        <v>283</v>
      </c>
      <c r="D130" s="109">
        <v>0</v>
      </c>
      <c r="E130" s="108">
        <v>5500</v>
      </c>
      <c r="F130" s="108">
        <v>1125432.8799999999</v>
      </c>
      <c r="G130" s="108">
        <v>1119932.8799999999</v>
      </c>
      <c r="H130" s="109">
        <v>0</v>
      </c>
      <c r="I130" s="109">
        <v>0</v>
      </c>
      <c r="J130" s="103" t="s">
        <v>92</v>
      </c>
      <c r="K130" s="103"/>
      <c r="L130" s="103"/>
      <c r="M130" s="103"/>
      <c r="N130" s="119">
        <f t="shared" si="3"/>
        <v>0</v>
      </c>
      <c r="O130" s="107">
        <f t="shared" si="4"/>
        <v>0</v>
      </c>
      <c r="P130" s="107">
        <f t="shared" si="5"/>
        <v>-5500</v>
      </c>
    </row>
    <row r="131" spans="1:16" x14ac:dyDescent="0.2">
      <c r="A131" s="101">
        <v>4</v>
      </c>
      <c r="B131" s="122">
        <v>2</v>
      </c>
      <c r="C131" s="102" t="s">
        <v>284</v>
      </c>
      <c r="D131" s="108">
        <v>5500</v>
      </c>
      <c r="E131" s="109">
        <v>0</v>
      </c>
      <c r="F131" s="109">
        <v>0</v>
      </c>
      <c r="G131" s="108">
        <v>5500</v>
      </c>
      <c r="H131" s="109">
        <v>0</v>
      </c>
      <c r="I131" s="109">
        <v>0</v>
      </c>
      <c r="J131" s="103" t="s">
        <v>92</v>
      </c>
      <c r="K131" s="103"/>
      <c r="L131" s="103"/>
      <c r="M131" s="103"/>
      <c r="N131" s="119">
        <f t="shared" ref="N131:N194" si="6">ROUND(O131,0)</f>
        <v>0</v>
      </c>
      <c r="O131" s="107">
        <f t="shared" ref="O131:O194" si="7">H131-I131</f>
        <v>0</v>
      </c>
      <c r="P131" s="107">
        <f t="shared" ref="P131:P194" si="8">D131-E131</f>
        <v>5500</v>
      </c>
    </row>
    <row r="132" spans="1:16" s="154" customFormat="1" ht="15.75" x14ac:dyDescent="0.2">
      <c r="A132" s="147">
        <v>2</v>
      </c>
      <c r="B132" s="148">
        <v>1200</v>
      </c>
      <c r="C132" s="149" t="s">
        <v>285</v>
      </c>
      <c r="D132" s="150">
        <v>486958.39</v>
      </c>
      <c r="E132" s="155">
        <v>0</v>
      </c>
      <c r="F132" s="150">
        <v>870189.67</v>
      </c>
      <c r="G132" s="150">
        <v>110974.51</v>
      </c>
      <c r="H132" s="150">
        <v>1246173.55</v>
      </c>
      <c r="I132" s="155">
        <v>0</v>
      </c>
      <c r="J132" s="134"/>
      <c r="K132" s="151"/>
      <c r="L132" s="151"/>
      <c r="M132" s="151"/>
      <c r="N132" s="152">
        <f t="shared" si="6"/>
        <v>1246174</v>
      </c>
      <c r="O132" s="153">
        <f t="shared" si="7"/>
        <v>1246173.55</v>
      </c>
      <c r="P132" s="153">
        <f t="shared" si="8"/>
        <v>486958.39</v>
      </c>
    </row>
    <row r="133" spans="1:16" s="130" customFormat="1" x14ac:dyDescent="0.2">
      <c r="A133" s="123">
        <v>3</v>
      </c>
      <c r="B133" s="124">
        <v>1201</v>
      </c>
      <c r="C133" s="125" t="s">
        <v>286</v>
      </c>
      <c r="D133" s="126">
        <v>486958.39</v>
      </c>
      <c r="E133" s="131">
        <v>0</v>
      </c>
      <c r="F133" s="126">
        <v>870189.67</v>
      </c>
      <c r="G133" s="126">
        <v>110974.51</v>
      </c>
      <c r="H133" s="126">
        <v>1246173.55</v>
      </c>
      <c r="I133" s="131">
        <v>0</v>
      </c>
      <c r="J133" s="132"/>
      <c r="K133" s="127"/>
      <c r="L133" s="127"/>
      <c r="M133" s="127"/>
      <c r="N133" s="128">
        <f t="shared" si="6"/>
        <v>1246174</v>
      </c>
      <c r="O133" s="129">
        <f t="shared" si="7"/>
        <v>1246173.55</v>
      </c>
      <c r="P133" s="129">
        <f t="shared" si="8"/>
        <v>486958.39</v>
      </c>
    </row>
    <row r="134" spans="1:16" ht="20.25" x14ac:dyDescent="0.2">
      <c r="A134" s="101">
        <v>4</v>
      </c>
      <c r="B134" s="122">
        <v>1</v>
      </c>
      <c r="C134" s="102" t="s">
        <v>287</v>
      </c>
      <c r="D134" s="108">
        <v>49000</v>
      </c>
      <c r="E134" s="109">
        <v>0</v>
      </c>
      <c r="F134" s="109">
        <v>0</v>
      </c>
      <c r="G134" s="109">
        <v>0</v>
      </c>
      <c r="H134" s="108">
        <v>49000</v>
      </c>
      <c r="I134" s="109">
        <v>0</v>
      </c>
      <c r="J134" s="115" t="s">
        <v>92</v>
      </c>
      <c r="K134" s="39" t="s">
        <v>9</v>
      </c>
      <c r="L134" s="36" t="s">
        <v>574</v>
      </c>
      <c r="M134" s="97" t="s">
        <v>562</v>
      </c>
      <c r="N134" s="119">
        <f t="shared" si="6"/>
        <v>49000</v>
      </c>
      <c r="O134" s="107">
        <f t="shared" si="7"/>
        <v>49000</v>
      </c>
      <c r="P134" s="107">
        <f t="shared" si="8"/>
        <v>49000</v>
      </c>
    </row>
    <row r="135" spans="1:16" ht="20.25" x14ac:dyDescent="0.2">
      <c r="A135" s="101">
        <v>4</v>
      </c>
      <c r="B135" s="122">
        <v>2</v>
      </c>
      <c r="C135" s="102" t="s">
        <v>288</v>
      </c>
      <c r="D135" s="108">
        <v>331185</v>
      </c>
      <c r="E135" s="109">
        <v>0</v>
      </c>
      <c r="F135" s="108">
        <v>17469.66</v>
      </c>
      <c r="G135" s="109">
        <v>0</v>
      </c>
      <c r="H135" s="108">
        <v>348654.66</v>
      </c>
      <c r="I135" s="109">
        <v>0</v>
      </c>
      <c r="J135" s="115" t="s">
        <v>92</v>
      </c>
      <c r="K135" s="39" t="s">
        <v>9</v>
      </c>
      <c r="L135" s="36" t="s">
        <v>574</v>
      </c>
      <c r="M135" s="97" t="s">
        <v>122</v>
      </c>
      <c r="N135" s="119">
        <f t="shared" si="6"/>
        <v>348655</v>
      </c>
      <c r="O135" s="107">
        <f t="shared" si="7"/>
        <v>348654.66</v>
      </c>
      <c r="P135" s="107">
        <f t="shared" si="8"/>
        <v>331185</v>
      </c>
    </row>
    <row r="136" spans="1:16" ht="20.25" x14ac:dyDescent="0.2">
      <c r="A136" s="101">
        <v>4</v>
      </c>
      <c r="B136" s="122">
        <v>3</v>
      </c>
      <c r="C136" s="102" t="s">
        <v>289</v>
      </c>
      <c r="D136" s="108">
        <v>28160.74</v>
      </c>
      <c r="E136" s="109">
        <v>0</v>
      </c>
      <c r="F136" s="108">
        <v>23750.89</v>
      </c>
      <c r="G136" s="109">
        <v>0</v>
      </c>
      <c r="H136" s="108">
        <v>51911.63</v>
      </c>
      <c r="I136" s="109">
        <v>0</v>
      </c>
      <c r="J136" s="115" t="s">
        <v>92</v>
      </c>
      <c r="K136" s="39" t="s">
        <v>9</v>
      </c>
      <c r="L136" s="36" t="s">
        <v>574</v>
      </c>
      <c r="M136" s="97" t="s">
        <v>119</v>
      </c>
      <c r="N136" s="119">
        <f t="shared" si="6"/>
        <v>51912</v>
      </c>
      <c r="O136" s="107">
        <f t="shared" si="7"/>
        <v>51911.63</v>
      </c>
      <c r="P136" s="107">
        <f t="shared" si="8"/>
        <v>28160.74</v>
      </c>
    </row>
    <row r="137" spans="1:16" ht="20.25" x14ac:dyDescent="0.2">
      <c r="A137" s="101">
        <v>4</v>
      </c>
      <c r="B137" s="122">
        <v>4</v>
      </c>
      <c r="C137" s="102" t="s">
        <v>290</v>
      </c>
      <c r="D137" s="108">
        <v>36044.65</v>
      </c>
      <c r="E137" s="109">
        <v>0</v>
      </c>
      <c r="F137" s="108">
        <v>5233.5200000000004</v>
      </c>
      <c r="G137" s="109">
        <v>0</v>
      </c>
      <c r="H137" s="108">
        <v>41278.17</v>
      </c>
      <c r="I137" s="109">
        <v>0</v>
      </c>
      <c r="J137" s="115" t="s">
        <v>92</v>
      </c>
      <c r="K137" s="39" t="s">
        <v>9</v>
      </c>
      <c r="L137" s="36" t="s">
        <v>574</v>
      </c>
      <c r="M137" s="97" t="s">
        <v>120</v>
      </c>
      <c r="N137" s="119">
        <f t="shared" si="6"/>
        <v>41278</v>
      </c>
      <c r="O137" s="107">
        <f t="shared" si="7"/>
        <v>41278.17</v>
      </c>
      <c r="P137" s="107">
        <f t="shared" si="8"/>
        <v>36044.65</v>
      </c>
    </row>
    <row r="138" spans="1:16" ht="20.25" x14ac:dyDescent="0.2">
      <c r="A138" s="101">
        <v>4</v>
      </c>
      <c r="B138" s="122">
        <v>5</v>
      </c>
      <c r="C138" s="102" t="s">
        <v>291</v>
      </c>
      <c r="D138" s="108">
        <v>4866</v>
      </c>
      <c r="E138" s="109">
        <v>0</v>
      </c>
      <c r="F138" s="108">
        <v>5833.91</v>
      </c>
      <c r="G138" s="109">
        <v>0</v>
      </c>
      <c r="H138" s="108">
        <v>10699.91</v>
      </c>
      <c r="I138" s="109">
        <v>0</v>
      </c>
      <c r="J138" s="115" t="s">
        <v>92</v>
      </c>
      <c r="K138" s="39" t="s">
        <v>9</v>
      </c>
      <c r="L138" s="36" t="s">
        <v>574</v>
      </c>
      <c r="M138" s="97" t="s">
        <v>121</v>
      </c>
      <c r="N138" s="119">
        <f t="shared" si="6"/>
        <v>10700</v>
      </c>
      <c r="O138" s="107">
        <f t="shared" si="7"/>
        <v>10699.91</v>
      </c>
      <c r="P138" s="107">
        <f t="shared" si="8"/>
        <v>4866</v>
      </c>
    </row>
    <row r="139" spans="1:16" ht="20.25" x14ac:dyDescent="0.2">
      <c r="A139" s="101">
        <v>4</v>
      </c>
      <c r="B139" s="122">
        <v>6</v>
      </c>
      <c r="C139" s="102" t="s">
        <v>292</v>
      </c>
      <c r="D139" s="108">
        <v>37702</v>
      </c>
      <c r="E139" s="109">
        <v>0</v>
      </c>
      <c r="F139" s="109">
        <v>0</v>
      </c>
      <c r="G139" s="109">
        <v>0</v>
      </c>
      <c r="H139" s="108">
        <v>37702</v>
      </c>
      <c r="I139" s="109">
        <v>0</v>
      </c>
      <c r="J139" s="115" t="s">
        <v>92</v>
      </c>
      <c r="K139" s="39" t="s">
        <v>9</v>
      </c>
      <c r="L139" s="36" t="s">
        <v>108</v>
      </c>
      <c r="M139" s="58" t="s">
        <v>123</v>
      </c>
      <c r="N139" s="119">
        <f t="shared" si="6"/>
        <v>37702</v>
      </c>
      <c r="O139" s="107">
        <f t="shared" si="7"/>
        <v>37702</v>
      </c>
      <c r="P139" s="107">
        <f t="shared" si="8"/>
        <v>37702</v>
      </c>
    </row>
    <row r="140" spans="1:16" ht="20.25" x14ac:dyDescent="0.2">
      <c r="A140" s="101">
        <v>4</v>
      </c>
      <c r="B140" s="122">
        <v>7</v>
      </c>
      <c r="C140" s="102" t="s">
        <v>293</v>
      </c>
      <c r="D140" s="109">
        <v>0</v>
      </c>
      <c r="E140" s="109">
        <v>0</v>
      </c>
      <c r="F140" s="108">
        <v>81863.899999999994</v>
      </c>
      <c r="G140" s="109">
        <v>0</v>
      </c>
      <c r="H140" s="108">
        <v>81863.899999999994</v>
      </c>
      <c r="I140" s="109">
        <v>0</v>
      </c>
      <c r="J140" s="115" t="s">
        <v>92</v>
      </c>
      <c r="K140" s="39" t="s">
        <v>9</v>
      </c>
      <c r="L140" s="36" t="s">
        <v>574</v>
      </c>
      <c r="M140" s="97" t="s">
        <v>558</v>
      </c>
      <c r="N140" s="119">
        <f t="shared" si="6"/>
        <v>81864</v>
      </c>
      <c r="O140" s="107">
        <f t="shared" si="7"/>
        <v>81863.899999999994</v>
      </c>
      <c r="P140" s="107">
        <f t="shared" si="8"/>
        <v>0</v>
      </c>
    </row>
    <row r="141" spans="1:16" ht="20.25" x14ac:dyDescent="0.2">
      <c r="A141" s="101">
        <v>4</v>
      </c>
      <c r="B141" s="122">
        <v>8</v>
      </c>
      <c r="C141" s="102" t="s">
        <v>294</v>
      </c>
      <c r="D141" s="109">
        <v>0</v>
      </c>
      <c r="E141" s="109">
        <v>0</v>
      </c>
      <c r="F141" s="108">
        <v>250165.6</v>
      </c>
      <c r="G141" s="109">
        <v>0</v>
      </c>
      <c r="H141" s="108">
        <v>250165.6</v>
      </c>
      <c r="I141" s="109">
        <v>0</v>
      </c>
      <c r="J141" s="115" t="s">
        <v>92</v>
      </c>
      <c r="K141" s="39" t="s">
        <v>9</v>
      </c>
      <c r="L141" s="36" t="s">
        <v>574</v>
      </c>
      <c r="M141" s="97" t="s">
        <v>559</v>
      </c>
      <c r="N141" s="119">
        <f t="shared" si="6"/>
        <v>250166</v>
      </c>
      <c r="O141" s="107">
        <f t="shared" si="7"/>
        <v>250165.6</v>
      </c>
      <c r="P141" s="107">
        <f t="shared" si="8"/>
        <v>0</v>
      </c>
    </row>
    <row r="142" spans="1:16" x14ac:dyDescent="0.2">
      <c r="A142" s="101">
        <v>4</v>
      </c>
      <c r="B142" s="122">
        <v>9</v>
      </c>
      <c r="C142" s="102" t="s">
        <v>295</v>
      </c>
      <c r="D142" s="109">
        <v>0</v>
      </c>
      <c r="E142" s="109">
        <v>0</v>
      </c>
      <c r="F142" s="108">
        <v>110802.01</v>
      </c>
      <c r="G142" s="108">
        <v>110802.01</v>
      </c>
      <c r="H142" s="109">
        <v>0</v>
      </c>
      <c r="I142" s="109">
        <v>0</v>
      </c>
      <c r="J142" s="103" t="s">
        <v>92</v>
      </c>
      <c r="K142" s="103"/>
      <c r="L142" s="103"/>
      <c r="M142" s="103"/>
      <c r="N142" s="119">
        <f t="shared" si="6"/>
        <v>0</v>
      </c>
      <c r="O142" s="107">
        <f t="shared" si="7"/>
        <v>0</v>
      </c>
      <c r="P142" s="107">
        <f t="shared" si="8"/>
        <v>0</v>
      </c>
    </row>
    <row r="143" spans="1:16" ht="20.25" x14ac:dyDescent="0.2">
      <c r="A143" s="101">
        <v>4</v>
      </c>
      <c r="B143" s="122">
        <v>10</v>
      </c>
      <c r="C143" s="102" t="s">
        <v>296</v>
      </c>
      <c r="D143" s="109">
        <v>0</v>
      </c>
      <c r="E143" s="109">
        <v>0</v>
      </c>
      <c r="F143" s="108">
        <v>256962.12</v>
      </c>
      <c r="G143" s="109">
        <v>172.5</v>
      </c>
      <c r="H143" s="108">
        <v>256789.62</v>
      </c>
      <c r="I143" s="109">
        <v>0</v>
      </c>
      <c r="J143" s="115" t="s">
        <v>92</v>
      </c>
      <c r="K143" s="39" t="s">
        <v>9</v>
      </c>
      <c r="L143" s="36" t="s">
        <v>553</v>
      </c>
      <c r="M143" s="36" t="s">
        <v>553</v>
      </c>
      <c r="N143" s="119">
        <f t="shared" si="6"/>
        <v>256790</v>
      </c>
      <c r="O143" s="107">
        <f t="shared" si="7"/>
        <v>256789.62</v>
      </c>
      <c r="P143" s="107">
        <f t="shared" si="8"/>
        <v>0</v>
      </c>
    </row>
    <row r="144" spans="1:16" ht="20.25" x14ac:dyDescent="0.2">
      <c r="A144" s="101">
        <v>4</v>
      </c>
      <c r="B144" s="122">
        <v>11</v>
      </c>
      <c r="C144" s="102" t="s">
        <v>297</v>
      </c>
      <c r="D144" s="109">
        <v>0</v>
      </c>
      <c r="E144" s="109">
        <v>0</v>
      </c>
      <c r="F144" s="108">
        <v>3628.5</v>
      </c>
      <c r="G144" s="109">
        <v>0</v>
      </c>
      <c r="H144" s="108">
        <v>3628.5</v>
      </c>
      <c r="I144" s="109">
        <v>0</v>
      </c>
      <c r="J144" s="115" t="s">
        <v>92</v>
      </c>
      <c r="K144" s="39" t="s">
        <v>9</v>
      </c>
      <c r="L144" s="36" t="s">
        <v>574</v>
      </c>
      <c r="M144" s="97" t="s">
        <v>560</v>
      </c>
      <c r="N144" s="119">
        <f t="shared" si="6"/>
        <v>3629</v>
      </c>
      <c r="O144" s="107">
        <f t="shared" si="7"/>
        <v>3628.5</v>
      </c>
      <c r="P144" s="107">
        <f t="shared" si="8"/>
        <v>0</v>
      </c>
    </row>
    <row r="145" spans="1:16" ht="20.25" x14ac:dyDescent="0.2">
      <c r="A145" s="101">
        <v>4</v>
      </c>
      <c r="B145" s="122">
        <v>12</v>
      </c>
      <c r="C145" s="102" t="s">
        <v>298</v>
      </c>
      <c r="D145" s="109">
        <v>0</v>
      </c>
      <c r="E145" s="109">
        <v>0</v>
      </c>
      <c r="F145" s="108">
        <v>113350</v>
      </c>
      <c r="G145" s="109">
        <v>0</v>
      </c>
      <c r="H145" s="108">
        <v>113350</v>
      </c>
      <c r="I145" s="109">
        <v>0</v>
      </c>
      <c r="J145" s="115" t="s">
        <v>92</v>
      </c>
      <c r="K145" s="39" t="s">
        <v>9</v>
      </c>
      <c r="L145" s="36" t="s">
        <v>574</v>
      </c>
      <c r="M145" s="97" t="s">
        <v>562</v>
      </c>
      <c r="N145" s="119">
        <f t="shared" si="6"/>
        <v>113350</v>
      </c>
      <c r="O145" s="107">
        <f t="shared" si="7"/>
        <v>113350</v>
      </c>
      <c r="P145" s="107">
        <f t="shared" si="8"/>
        <v>0</v>
      </c>
    </row>
    <row r="146" spans="1:16" ht="20.25" x14ac:dyDescent="0.2">
      <c r="A146" s="101">
        <v>4</v>
      </c>
      <c r="B146" s="122">
        <v>14</v>
      </c>
      <c r="C146" s="102" t="s">
        <v>299</v>
      </c>
      <c r="D146" s="109">
        <v>0</v>
      </c>
      <c r="E146" s="109">
        <v>0</v>
      </c>
      <c r="F146" s="108">
        <v>1129.56</v>
      </c>
      <c r="G146" s="109">
        <v>0</v>
      </c>
      <c r="H146" s="108">
        <v>1129.56</v>
      </c>
      <c r="I146" s="109">
        <v>0</v>
      </c>
      <c r="J146" s="115" t="s">
        <v>92</v>
      </c>
      <c r="K146" s="39" t="s">
        <v>9</v>
      </c>
      <c r="L146" s="36" t="s">
        <v>574</v>
      </c>
      <c r="M146" s="97" t="s">
        <v>120</v>
      </c>
      <c r="N146" s="119">
        <f t="shared" si="6"/>
        <v>1130</v>
      </c>
      <c r="O146" s="107">
        <f t="shared" si="7"/>
        <v>1129.56</v>
      </c>
      <c r="P146" s="107">
        <f t="shared" si="8"/>
        <v>0</v>
      </c>
    </row>
    <row r="147" spans="1:16" s="154" customFormat="1" ht="20.25" x14ac:dyDescent="0.2">
      <c r="A147" s="147">
        <v>2</v>
      </c>
      <c r="B147" s="148">
        <v>1300</v>
      </c>
      <c r="C147" s="149" t="s">
        <v>300</v>
      </c>
      <c r="D147" s="150">
        <v>276298</v>
      </c>
      <c r="E147" s="155">
        <v>0</v>
      </c>
      <c r="F147" s="155">
        <v>0</v>
      </c>
      <c r="G147" s="150">
        <v>276298</v>
      </c>
      <c r="H147" s="155">
        <v>0</v>
      </c>
      <c r="I147" s="155">
        <v>0</v>
      </c>
      <c r="J147" s="151"/>
      <c r="K147" s="151"/>
      <c r="L147" s="36" t="s">
        <v>107</v>
      </c>
      <c r="M147" s="151"/>
      <c r="N147" s="152">
        <f t="shared" si="6"/>
        <v>0</v>
      </c>
      <c r="O147" s="153">
        <f t="shared" si="7"/>
        <v>0</v>
      </c>
      <c r="P147" s="153">
        <f t="shared" si="8"/>
        <v>276298</v>
      </c>
    </row>
    <row r="148" spans="1:16" s="130" customFormat="1" x14ac:dyDescent="0.2">
      <c r="A148" s="123">
        <v>3</v>
      </c>
      <c r="B148" s="124">
        <v>1301</v>
      </c>
      <c r="C148" s="125" t="s">
        <v>301</v>
      </c>
      <c r="D148" s="126">
        <v>276298</v>
      </c>
      <c r="E148" s="131">
        <v>0</v>
      </c>
      <c r="F148" s="131">
        <v>0</v>
      </c>
      <c r="G148" s="177">
        <v>276298</v>
      </c>
      <c r="H148" s="131">
        <v>0</v>
      </c>
      <c r="I148" s="131">
        <v>0</v>
      </c>
      <c r="J148" s="127"/>
      <c r="K148" s="127"/>
      <c r="L148" s="127"/>
      <c r="M148" s="127"/>
      <c r="N148" s="128">
        <f t="shared" si="6"/>
        <v>0</v>
      </c>
      <c r="O148" s="129">
        <f t="shared" si="7"/>
        <v>0</v>
      </c>
      <c r="P148" s="129">
        <f t="shared" si="8"/>
        <v>276298</v>
      </c>
    </row>
    <row r="149" spans="1:16" x14ac:dyDescent="0.2">
      <c r="A149" s="101">
        <v>4</v>
      </c>
      <c r="B149" s="122">
        <v>1</v>
      </c>
      <c r="C149" s="102" t="s">
        <v>302</v>
      </c>
      <c r="D149" s="108">
        <v>276298</v>
      </c>
      <c r="E149" s="109">
        <v>0</v>
      </c>
      <c r="F149" s="109">
        <v>0</v>
      </c>
      <c r="G149" s="108">
        <v>276298</v>
      </c>
      <c r="H149" s="109">
        <v>0</v>
      </c>
      <c r="I149" s="109">
        <v>0</v>
      </c>
      <c r="J149" s="103" t="s">
        <v>92</v>
      </c>
      <c r="K149" s="103"/>
      <c r="L149" s="103"/>
      <c r="M149" s="103"/>
      <c r="N149" s="119">
        <f t="shared" si="6"/>
        <v>0</v>
      </c>
      <c r="O149" s="107">
        <f t="shared" si="7"/>
        <v>0</v>
      </c>
      <c r="P149" s="107">
        <f t="shared" si="8"/>
        <v>276298</v>
      </c>
    </row>
    <row r="150" spans="1:16" s="154" customFormat="1" ht="15.75" x14ac:dyDescent="0.2">
      <c r="A150" s="147">
        <v>1</v>
      </c>
      <c r="B150" s="148">
        <v>2000</v>
      </c>
      <c r="C150" s="149" t="s">
        <v>303</v>
      </c>
      <c r="D150" s="150">
        <v>36766.49</v>
      </c>
      <c r="E150" s="150">
        <v>25462759.550000001</v>
      </c>
      <c r="F150" s="150">
        <v>588003430.35000002</v>
      </c>
      <c r="G150" s="150">
        <v>596759719.50999999</v>
      </c>
      <c r="H150" s="150">
        <v>283477.32</v>
      </c>
      <c r="I150" s="150">
        <v>34465759.539999999</v>
      </c>
      <c r="J150" s="151"/>
      <c r="K150" s="151"/>
      <c r="L150" s="151"/>
      <c r="M150" s="151"/>
      <c r="N150" s="152">
        <f t="shared" si="6"/>
        <v>-34182282</v>
      </c>
      <c r="O150" s="153">
        <f t="shared" si="7"/>
        <v>-34182282.219999999</v>
      </c>
      <c r="P150" s="153">
        <f t="shared" si="8"/>
        <v>-25425993.060000002</v>
      </c>
    </row>
    <row r="151" spans="1:16" s="154" customFormat="1" ht="15.75" x14ac:dyDescent="0.2">
      <c r="A151" s="147">
        <v>2</v>
      </c>
      <c r="B151" s="148">
        <v>2100</v>
      </c>
      <c r="C151" s="149" t="s">
        <v>304</v>
      </c>
      <c r="D151" s="150">
        <v>36766.49</v>
      </c>
      <c r="E151" s="150">
        <v>24283314.219999999</v>
      </c>
      <c r="F151" s="150">
        <v>586063030.5</v>
      </c>
      <c r="G151" s="150">
        <v>588184477.41999996</v>
      </c>
      <c r="H151" s="150">
        <v>283477.32</v>
      </c>
      <c r="I151" s="150">
        <v>26651471.969999999</v>
      </c>
      <c r="J151" s="151"/>
      <c r="K151" s="151"/>
      <c r="L151" s="151"/>
      <c r="M151" s="151"/>
      <c r="N151" s="152">
        <f t="shared" si="6"/>
        <v>-26367995</v>
      </c>
      <c r="O151" s="153">
        <f t="shared" si="7"/>
        <v>-26367994.649999999</v>
      </c>
      <c r="P151" s="153">
        <f t="shared" si="8"/>
        <v>-24246547.73</v>
      </c>
    </row>
    <row r="152" spans="1:16" s="130" customFormat="1" x14ac:dyDescent="0.2">
      <c r="A152" s="123">
        <v>3</v>
      </c>
      <c r="B152" s="124">
        <v>2102</v>
      </c>
      <c r="C152" s="125" t="s">
        <v>305</v>
      </c>
      <c r="D152" s="131">
        <v>0</v>
      </c>
      <c r="E152" s="131">
        <v>0</v>
      </c>
      <c r="F152" s="126">
        <v>985342.38</v>
      </c>
      <c r="G152" s="126">
        <v>985342.38</v>
      </c>
      <c r="H152" s="131">
        <v>0</v>
      </c>
      <c r="I152" s="131">
        <v>0</v>
      </c>
      <c r="J152" s="127"/>
      <c r="K152" s="127"/>
      <c r="L152" s="127"/>
      <c r="M152" s="127"/>
      <c r="N152" s="128">
        <f t="shared" si="6"/>
        <v>0</v>
      </c>
      <c r="O152" s="129">
        <f t="shared" si="7"/>
        <v>0</v>
      </c>
      <c r="P152" s="129">
        <f t="shared" si="8"/>
        <v>0</v>
      </c>
    </row>
    <row r="153" spans="1:16" x14ac:dyDescent="0.2">
      <c r="A153" s="101">
        <v>4</v>
      </c>
      <c r="B153" s="122">
        <v>1</v>
      </c>
      <c r="C153" s="102" t="s">
        <v>306</v>
      </c>
      <c r="D153" s="109">
        <v>0</v>
      </c>
      <c r="E153" s="109">
        <v>0</v>
      </c>
      <c r="F153" s="108">
        <v>90000</v>
      </c>
      <c r="G153" s="108">
        <v>90000</v>
      </c>
      <c r="H153" s="109">
        <v>0</v>
      </c>
      <c r="I153" s="109">
        <v>0</v>
      </c>
      <c r="J153" s="103" t="s">
        <v>92</v>
      </c>
      <c r="K153" s="103"/>
      <c r="L153" s="103"/>
      <c r="M153" s="103"/>
      <c r="N153" s="119">
        <f t="shared" si="6"/>
        <v>0</v>
      </c>
      <c r="O153" s="107">
        <f t="shared" si="7"/>
        <v>0</v>
      </c>
      <c r="P153" s="107">
        <f t="shared" si="8"/>
        <v>0</v>
      </c>
    </row>
    <row r="154" spans="1:16" x14ac:dyDescent="0.2">
      <c r="A154" s="101">
        <v>4</v>
      </c>
      <c r="B154" s="122">
        <v>3</v>
      </c>
      <c r="C154" s="102" t="s">
        <v>307</v>
      </c>
      <c r="D154" s="109">
        <v>0</v>
      </c>
      <c r="E154" s="109">
        <v>0</v>
      </c>
      <c r="F154" s="108">
        <v>435423.7</v>
      </c>
      <c r="G154" s="108">
        <v>435423.7</v>
      </c>
      <c r="H154" s="109">
        <v>0</v>
      </c>
      <c r="I154" s="109">
        <v>0</v>
      </c>
      <c r="J154" s="103" t="s">
        <v>92</v>
      </c>
      <c r="K154" s="103"/>
      <c r="L154" s="103"/>
      <c r="M154" s="103"/>
      <c r="N154" s="119">
        <f t="shared" si="6"/>
        <v>0</v>
      </c>
      <c r="O154" s="107">
        <f t="shared" si="7"/>
        <v>0</v>
      </c>
      <c r="P154" s="107">
        <f t="shared" si="8"/>
        <v>0</v>
      </c>
    </row>
    <row r="155" spans="1:16" x14ac:dyDescent="0.2">
      <c r="A155" s="101">
        <v>4</v>
      </c>
      <c r="B155" s="122">
        <v>4</v>
      </c>
      <c r="C155" s="102" t="s">
        <v>308</v>
      </c>
      <c r="D155" s="109">
        <v>0</v>
      </c>
      <c r="E155" s="109">
        <v>0</v>
      </c>
      <c r="F155" s="108">
        <v>4103</v>
      </c>
      <c r="G155" s="108">
        <v>4103</v>
      </c>
      <c r="H155" s="109">
        <v>0</v>
      </c>
      <c r="I155" s="109">
        <v>0</v>
      </c>
      <c r="J155" s="103" t="s">
        <v>92</v>
      </c>
      <c r="K155" s="103"/>
      <c r="L155" s="103"/>
      <c r="M155" s="103"/>
      <c r="N155" s="119">
        <f t="shared" si="6"/>
        <v>0</v>
      </c>
      <c r="O155" s="107">
        <f t="shared" si="7"/>
        <v>0</v>
      </c>
      <c r="P155" s="107">
        <f t="shared" si="8"/>
        <v>0</v>
      </c>
    </row>
    <row r="156" spans="1:16" x14ac:dyDescent="0.2">
      <c r="A156" s="101">
        <v>4</v>
      </c>
      <c r="B156" s="122">
        <v>5</v>
      </c>
      <c r="C156" s="102" t="s">
        <v>309</v>
      </c>
      <c r="D156" s="109">
        <v>0</v>
      </c>
      <c r="E156" s="109">
        <v>0</v>
      </c>
      <c r="F156" s="108">
        <v>442515.68</v>
      </c>
      <c r="G156" s="108">
        <v>442515.68</v>
      </c>
      <c r="H156" s="109">
        <v>0</v>
      </c>
      <c r="I156" s="109">
        <v>0</v>
      </c>
      <c r="J156" s="103" t="s">
        <v>92</v>
      </c>
      <c r="K156" s="103"/>
      <c r="L156" s="103"/>
      <c r="M156" s="103"/>
      <c r="N156" s="119">
        <f t="shared" si="6"/>
        <v>0</v>
      </c>
      <c r="O156" s="107">
        <f t="shared" si="7"/>
        <v>0</v>
      </c>
      <c r="P156" s="107">
        <f t="shared" si="8"/>
        <v>0</v>
      </c>
    </row>
    <row r="157" spans="1:16" x14ac:dyDescent="0.2">
      <c r="A157" s="101">
        <v>4</v>
      </c>
      <c r="B157" s="122">
        <v>6</v>
      </c>
      <c r="C157" s="102" t="s">
        <v>310</v>
      </c>
      <c r="D157" s="109">
        <v>0</v>
      </c>
      <c r="E157" s="109">
        <v>0</v>
      </c>
      <c r="F157" s="108">
        <v>13300</v>
      </c>
      <c r="G157" s="108">
        <v>13300</v>
      </c>
      <c r="H157" s="109">
        <v>0</v>
      </c>
      <c r="I157" s="109">
        <v>0</v>
      </c>
      <c r="J157" s="103" t="s">
        <v>92</v>
      </c>
      <c r="K157" s="103"/>
      <c r="L157" s="103"/>
      <c r="M157" s="103"/>
      <c r="N157" s="119">
        <f t="shared" si="6"/>
        <v>0</v>
      </c>
      <c r="O157" s="107">
        <f t="shared" si="7"/>
        <v>0</v>
      </c>
      <c r="P157" s="107">
        <f t="shared" si="8"/>
        <v>0</v>
      </c>
    </row>
    <row r="158" spans="1:16" s="130" customFormat="1" x14ac:dyDescent="0.2">
      <c r="A158" s="123">
        <v>3</v>
      </c>
      <c r="B158" s="124">
        <v>2103</v>
      </c>
      <c r="C158" s="125" t="s">
        <v>311</v>
      </c>
      <c r="D158" s="126">
        <v>5787.43</v>
      </c>
      <c r="E158" s="126">
        <v>24260133.219999999</v>
      </c>
      <c r="F158" s="126">
        <v>515047325.56999999</v>
      </c>
      <c r="G158" s="126">
        <v>517228063.37</v>
      </c>
      <c r="H158" s="126">
        <v>33654</v>
      </c>
      <c r="I158" s="126">
        <v>26468737.59</v>
      </c>
      <c r="J158" s="127"/>
      <c r="K158" s="127"/>
      <c r="L158" s="127"/>
      <c r="M158" s="127"/>
      <c r="N158" s="128">
        <f t="shared" si="6"/>
        <v>-26435084</v>
      </c>
      <c r="O158" s="129">
        <f t="shared" si="7"/>
        <v>-26435083.59</v>
      </c>
      <c r="P158" s="129">
        <f t="shared" si="8"/>
        <v>-24254345.789999999</v>
      </c>
    </row>
    <row r="159" spans="1:16" s="130" customFormat="1" x14ac:dyDescent="0.2">
      <c r="A159" s="123">
        <v>4</v>
      </c>
      <c r="B159" s="124">
        <v>1</v>
      </c>
      <c r="C159" s="125" t="s">
        <v>312</v>
      </c>
      <c r="D159" s="131">
        <v>0</v>
      </c>
      <c r="E159" s="126">
        <v>24105726.359999999</v>
      </c>
      <c r="F159" s="126">
        <v>512073588.56</v>
      </c>
      <c r="G159" s="126">
        <v>514176900.63999999</v>
      </c>
      <c r="H159" s="131">
        <v>0</v>
      </c>
      <c r="I159" s="126">
        <v>26209038.440000001</v>
      </c>
      <c r="J159" s="132"/>
      <c r="K159" s="127"/>
      <c r="L159" s="127"/>
      <c r="M159" s="127"/>
      <c r="N159" s="128">
        <f t="shared" si="6"/>
        <v>-26209038</v>
      </c>
      <c r="O159" s="129">
        <f t="shared" si="7"/>
        <v>-26209038.440000001</v>
      </c>
      <c r="P159" s="129">
        <f t="shared" si="8"/>
        <v>-24105726.359999999</v>
      </c>
    </row>
    <row r="160" spans="1:16" ht="20.25" x14ac:dyDescent="0.2">
      <c r="A160" s="101">
        <v>5</v>
      </c>
      <c r="B160" s="122">
        <v>1</v>
      </c>
      <c r="C160" s="102" t="s">
        <v>313</v>
      </c>
      <c r="D160" s="109">
        <v>0</v>
      </c>
      <c r="E160" s="108">
        <v>22664662.359999999</v>
      </c>
      <c r="F160" s="108">
        <v>498168689.56</v>
      </c>
      <c r="G160" s="108">
        <v>501713065.63999999</v>
      </c>
      <c r="H160" s="109">
        <v>0</v>
      </c>
      <c r="I160" s="108">
        <v>26209038.440000001</v>
      </c>
      <c r="J160" s="103" t="s">
        <v>92</v>
      </c>
      <c r="K160" s="39" t="s">
        <v>13</v>
      </c>
      <c r="L160" s="47" t="s">
        <v>88</v>
      </c>
      <c r="M160" s="47" t="s">
        <v>88</v>
      </c>
      <c r="N160" s="119">
        <f t="shared" si="6"/>
        <v>-26209038</v>
      </c>
      <c r="O160" s="107">
        <f t="shared" si="7"/>
        <v>-26209038.440000001</v>
      </c>
      <c r="P160" s="107">
        <f t="shared" si="8"/>
        <v>-22664662.359999999</v>
      </c>
    </row>
    <row r="161" spans="1:16" x14ac:dyDescent="0.2">
      <c r="A161" s="101">
        <v>5</v>
      </c>
      <c r="B161" s="122">
        <v>2</v>
      </c>
      <c r="C161" s="102" t="s">
        <v>314</v>
      </c>
      <c r="D161" s="109">
        <v>0</v>
      </c>
      <c r="E161" s="108">
        <v>1441064</v>
      </c>
      <c r="F161" s="108">
        <v>13904899</v>
      </c>
      <c r="G161" s="108">
        <v>12463835</v>
      </c>
      <c r="H161" s="109">
        <v>0</v>
      </c>
      <c r="I161" s="109">
        <v>0</v>
      </c>
      <c r="J161" s="103" t="s">
        <v>92</v>
      </c>
      <c r="K161" s="103"/>
      <c r="L161" s="103"/>
      <c r="M161" s="103"/>
      <c r="N161" s="119">
        <f t="shared" si="6"/>
        <v>0</v>
      </c>
      <c r="O161" s="107">
        <f t="shared" si="7"/>
        <v>0</v>
      </c>
      <c r="P161" s="107">
        <f t="shared" si="8"/>
        <v>-1441064</v>
      </c>
    </row>
    <row r="162" spans="1:16" s="130" customFormat="1" x14ac:dyDescent="0.2">
      <c r="A162" s="123">
        <v>4</v>
      </c>
      <c r="B162" s="124">
        <v>2</v>
      </c>
      <c r="C162" s="125" t="s">
        <v>315</v>
      </c>
      <c r="D162" s="126">
        <v>5787.43</v>
      </c>
      <c r="E162" s="126">
        <v>102045.06</v>
      </c>
      <c r="F162" s="126">
        <v>2347272.3199999998</v>
      </c>
      <c r="G162" s="126">
        <v>2399775.75</v>
      </c>
      <c r="H162" s="126">
        <v>33654</v>
      </c>
      <c r="I162" s="126">
        <v>182415.06</v>
      </c>
      <c r="J162" s="132"/>
      <c r="K162" s="127"/>
      <c r="L162" s="127"/>
      <c r="M162" s="127"/>
      <c r="N162" s="128">
        <f t="shared" si="6"/>
        <v>-148761</v>
      </c>
      <c r="O162" s="129">
        <f t="shared" si="7"/>
        <v>-148761.06</v>
      </c>
      <c r="P162" s="129">
        <f t="shared" si="8"/>
        <v>-96257.63</v>
      </c>
    </row>
    <row r="163" spans="1:16" ht="20.25" x14ac:dyDescent="0.2">
      <c r="A163" s="101">
        <v>5</v>
      </c>
      <c r="B163" s="122">
        <v>1</v>
      </c>
      <c r="C163" s="102" t="s">
        <v>316</v>
      </c>
      <c r="D163" s="109">
        <v>0</v>
      </c>
      <c r="E163" s="108">
        <v>99645.06</v>
      </c>
      <c r="F163" s="108">
        <v>148570</v>
      </c>
      <c r="G163" s="108">
        <v>231340</v>
      </c>
      <c r="H163" s="109">
        <v>0</v>
      </c>
      <c r="I163" s="108">
        <v>182415.06</v>
      </c>
      <c r="J163" s="115" t="s">
        <v>92</v>
      </c>
      <c r="K163" s="39" t="s">
        <v>13</v>
      </c>
      <c r="L163" s="47" t="s">
        <v>88</v>
      </c>
      <c r="M163" s="47" t="s">
        <v>88</v>
      </c>
      <c r="N163" s="119">
        <f t="shared" si="6"/>
        <v>-182415</v>
      </c>
      <c r="O163" s="107">
        <f t="shared" si="7"/>
        <v>-182415.06</v>
      </c>
      <c r="P163" s="107">
        <f t="shared" si="8"/>
        <v>-99645.06</v>
      </c>
    </row>
    <row r="164" spans="1:16" x14ac:dyDescent="0.2">
      <c r="A164" s="101">
        <v>5</v>
      </c>
      <c r="B164" s="122">
        <v>2</v>
      </c>
      <c r="C164" s="102" t="s">
        <v>317</v>
      </c>
      <c r="D164" s="109">
        <v>0</v>
      </c>
      <c r="E164" s="109">
        <v>0</v>
      </c>
      <c r="F164" s="108">
        <v>55274.75</v>
      </c>
      <c r="G164" s="108">
        <v>55274.75</v>
      </c>
      <c r="H164" s="109">
        <v>0</v>
      </c>
      <c r="I164" s="109">
        <v>0</v>
      </c>
      <c r="J164" s="103" t="s">
        <v>92</v>
      </c>
      <c r="K164" s="103"/>
      <c r="L164" s="103"/>
      <c r="M164" s="103"/>
      <c r="N164" s="119">
        <f t="shared" si="6"/>
        <v>0</v>
      </c>
      <c r="O164" s="107">
        <f t="shared" si="7"/>
        <v>0</v>
      </c>
      <c r="P164" s="107">
        <f t="shared" si="8"/>
        <v>0</v>
      </c>
    </row>
    <row r="165" spans="1:16" x14ac:dyDescent="0.2">
      <c r="A165" s="101">
        <v>5</v>
      </c>
      <c r="B165" s="122">
        <v>3</v>
      </c>
      <c r="C165" s="102" t="s">
        <v>318</v>
      </c>
      <c r="D165" s="109">
        <v>0</v>
      </c>
      <c r="E165" s="108">
        <v>2400</v>
      </c>
      <c r="F165" s="108">
        <v>2400</v>
      </c>
      <c r="G165" s="109">
        <v>0</v>
      </c>
      <c r="H165" s="109">
        <v>0</v>
      </c>
      <c r="I165" s="109">
        <v>0</v>
      </c>
      <c r="J165" s="103" t="s">
        <v>92</v>
      </c>
      <c r="K165" s="103"/>
      <c r="L165" s="103"/>
      <c r="M165" s="103"/>
      <c r="N165" s="119">
        <f t="shared" si="6"/>
        <v>0</v>
      </c>
      <c r="O165" s="107">
        <f t="shared" si="7"/>
        <v>0</v>
      </c>
      <c r="P165" s="107">
        <f t="shared" si="8"/>
        <v>-2400</v>
      </c>
    </row>
    <row r="166" spans="1:16" x14ac:dyDescent="0.2">
      <c r="A166" s="101">
        <v>5</v>
      </c>
      <c r="B166" s="122">
        <v>4</v>
      </c>
      <c r="C166" s="102" t="s">
        <v>319</v>
      </c>
      <c r="D166" s="108">
        <v>5787.43</v>
      </c>
      <c r="E166" s="109">
        <v>0</v>
      </c>
      <c r="F166" s="108">
        <v>80416.23</v>
      </c>
      <c r="G166" s="108">
        <v>86203.66</v>
      </c>
      <c r="H166" s="109">
        <v>0</v>
      </c>
      <c r="I166" s="109">
        <v>0</v>
      </c>
      <c r="J166" s="103" t="s">
        <v>92</v>
      </c>
      <c r="K166" s="103"/>
      <c r="L166" s="103"/>
      <c r="M166" s="103"/>
      <c r="N166" s="119">
        <f t="shared" si="6"/>
        <v>0</v>
      </c>
      <c r="O166" s="107">
        <f t="shared" si="7"/>
        <v>0</v>
      </c>
      <c r="P166" s="107">
        <f t="shared" si="8"/>
        <v>5787.43</v>
      </c>
    </row>
    <row r="167" spans="1:16" x14ac:dyDescent="0.2">
      <c r="A167" s="101">
        <v>5</v>
      </c>
      <c r="B167" s="122">
        <v>6</v>
      </c>
      <c r="C167" s="102" t="s">
        <v>320</v>
      </c>
      <c r="D167" s="109">
        <v>0</v>
      </c>
      <c r="E167" s="109">
        <v>0</v>
      </c>
      <c r="F167" s="108">
        <v>8570</v>
      </c>
      <c r="G167" s="108">
        <v>8570</v>
      </c>
      <c r="H167" s="109">
        <v>0</v>
      </c>
      <c r="I167" s="109">
        <v>0</v>
      </c>
      <c r="J167" s="103" t="s">
        <v>92</v>
      </c>
      <c r="K167" s="103"/>
      <c r="L167" s="103"/>
      <c r="M167" s="103"/>
      <c r="N167" s="119">
        <f t="shared" si="6"/>
        <v>0</v>
      </c>
      <c r="O167" s="107">
        <f t="shared" si="7"/>
        <v>0</v>
      </c>
      <c r="P167" s="107">
        <f t="shared" si="8"/>
        <v>0</v>
      </c>
    </row>
    <row r="168" spans="1:16" x14ac:dyDescent="0.2">
      <c r="A168" s="101">
        <v>5</v>
      </c>
      <c r="B168" s="122">
        <v>7</v>
      </c>
      <c r="C168" s="102" t="s">
        <v>321</v>
      </c>
      <c r="D168" s="109">
        <v>0</v>
      </c>
      <c r="E168" s="109">
        <v>0</v>
      </c>
      <c r="F168" s="108">
        <v>13219.75</v>
      </c>
      <c r="G168" s="108">
        <v>13219.75</v>
      </c>
      <c r="H168" s="109">
        <v>0</v>
      </c>
      <c r="I168" s="109">
        <v>0</v>
      </c>
      <c r="J168" s="103" t="s">
        <v>92</v>
      </c>
      <c r="K168" s="103"/>
      <c r="L168" s="103"/>
      <c r="M168" s="103"/>
      <c r="N168" s="119">
        <f t="shared" si="6"/>
        <v>0</v>
      </c>
      <c r="O168" s="107">
        <f t="shared" si="7"/>
        <v>0</v>
      </c>
      <c r="P168" s="107">
        <f t="shared" si="8"/>
        <v>0</v>
      </c>
    </row>
    <row r="169" spans="1:16" x14ac:dyDescent="0.2">
      <c r="A169" s="101">
        <v>5</v>
      </c>
      <c r="B169" s="122">
        <v>8</v>
      </c>
      <c r="C169" s="102" t="s">
        <v>322</v>
      </c>
      <c r="D169" s="109">
        <v>0</v>
      </c>
      <c r="E169" s="109">
        <v>0</v>
      </c>
      <c r="F169" s="108">
        <v>14600</v>
      </c>
      <c r="G169" s="108">
        <v>14600</v>
      </c>
      <c r="H169" s="109">
        <v>0</v>
      </c>
      <c r="I169" s="109">
        <v>0</v>
      </c>
      <c r="J169" s="103" t="s">
        <v>92</v>
      </c>
      <c r="K169" s="103"/>
      <c r="L169" s="103"/>
      <c r="M169" s="103"/>
      <c r="N169" s="119">
        <f t="shared" si="6"/>
        <v>0</v>
      </c>
      <c r="O169" s="107">
        <f t="shared" si="7"/>
        <v>0</v>
      </c>
      <c r="P169" s="107">
        <f t="shared" si="8"/>
        <v>0</v>
      </c>
    </row>
    <row r="170" spans="1:16" x14ac:dyDescent="0.2">
      <c r="A170" s="101">
        <v>5</v>
      </c>
      <c r="B170" s="122">
        <v>10</v>
      </c>
      <c r="C170" s="102" t="s">
        <v>323</v>
      </c>
      <c r="D170" s="109">
        <v>0</v>
      </c>
      <c r="E170" s="109">
        <v>0</v>
      </c>
      <c r="F170" s="108">
        <v>42550</v>
      </c>
      <c r="G170" s="108">
        <v>42550</v>
      </c>
      <c r="H170" s="109">
        <v>0</v>
      </c>
      <c r="I170" s="109">
        <v>0</v>
      </c>
      <c r="J170" s="103" t="s">
        <v>92</v>
      </c>
      <c r="K170" s="103"/>
      <c r="L170" s="103"/>
      <c r="M170" s="103"/>
      <c r="N170" s="119">
        <f t="shared" si="6"/>
        <v>0</v>
      </c>
      <c r="O170" s="107">
        <f t="shared" si="7"/>
        <v>0</v>
      </c>
      <c r="P170" s="107">
        <f t="shared" si="8"/>
        <v>0</v>
      </c>
    </row>
    <row r="171" spans="1:16" x14ac:dyDescent="0.2">
      <c r="A171" s="101">
        <v>5</v>
      </c>
      <c r="B171" s="122">
        <v>11</v>
      </c>
      <c r="C171" s="102" t="s">
        <v>324</v>
      </c>
      <c r="D171" s="109">
        <v>0</v>
      </c>
      <c r="E171" s="109">
        <v>0</v>
      </c>
      <c r="F171" s="108">
        <v>1955</v>
      </c>
      <c r="G171" s="108">
        <v>1955</v>
      </c>
      <c r="H171" s="109">
        <v>0</v>
      </c>
      <c r="I171" s="109">
        <v>0</v>
      </c>
      <c r="J171" s="103" t="s">
        <v>92</v>
      </c>
      <c r="K171" s="103"/>
      <c r="L171" s="103"/>
      <c r="M171" s="103"/>
      <c r="N171" s="119">
        <f t="shared" si="6"/>
        <v>0</v>
      </c>
      <c r="O171" s="107">
        <f t="shared" si="7"/>
        <v>0</v>
      </c>
      <c r="P171" s="107">
        <f t="shared" si="8"/>
        <v>0</v>
      </c>
    </row>
    <row r="172" spans="1:16" x14ac:dyDescent="0.2">
      <c r="A172" s="101">
        <v>5</v>
      </c>
      <c r="B172" s="122">
        <v>12</v>
      </c>
      <c r="C172" s="102" t="s">
        <v>325</v>
      </c>
      <c r="D172" s="109">
        <v>0</v>
      </c>
      <c r="E172" s="109">
        <v>0</v>
      </c>
      <c r="F172" s="108">
        <v>62993.2</v>
      </c>
      <c r="G172" s="108">
        <v>62993.2</v>
      </c>
      <c r="H172" s="109">
        <v>0</v>
      </c>
      <c r="I172" s="109">
        <v>0</v>
      </c>
      <c r="J172" s="103" t="s">
        <v>92</v>
      </c>
      <c r="K172" s="103"/>
      <c r="L172" s="103"/>
      <c r="M172" s="103"/>
      <c r="N172" s="119">
        <f t="shared" si="6"/>
        <v>0</v>
      </c>
      <c r="O172" s="107">
        <f t="shared" si="7"/>
        <v>0</v>
      </c>
      <c r="P172" s="107">
        <f t="shared" si="8"/>
        <v>0</v>
      </c>
    </row>
    <row r="173" spans="1:16" x14ac:dyDescent="0.2">
      <c r="A173" s="101">
        <v>5</v>
      </c>
      <c r="B173" s="122">
        <v>13</v>
      </c>
      <c r="C173" s="102" t="s">
        <v>326</v>
      </c>
      <c r="D173" s="109">
        <v>0</v>
      </c>
      <c r="E173" s="109">
        <v>0</v>
      </c>
      <c r="F173" s="108">
        <v>2050</v>
      </c>
      <c r="G173" s="108">
        <v>2050</v>
      </c>
      <c r="H173" s="109">
        <v>0</v>
      </c>
      <c r="I173" s="109">
        <v>0</v>
      </c>
      <c r="J173" s="103" t="s">
        <v>92</v>
      </c>
      <c r="K173" s="103"/>
      <c r="L173" s="103"/>
      <c r="M173" s="103"/>
      <c r="N173" s="119">
        <f t="shared" si="6"/>
        <v>0</v>
      </c>
      <c r="O173" s="107">
        <f t="shared" si="7"/>
        <v>0</v>
      </c>
      <c r="P173" s="107">
        <f t="shared" si="8"/>
        <v>0</v>
      </c>
    </row>
    <row r="174" spans="1:16" x14ac:dyDescent="0.2">
      <c r="A174" s="101">
        <v>5</v>
      </c>
      <c r="B174" s="122">
        <v>14</v>
      </c>
      <c r="C174" s="102" t="s">
        <v>327</v>
      </c>
      <c r="D174" s="109">
        <v>0</v>
      </c>
      <c r="E174" s="109">
        <v>0</v>
      </c>
      <c r="F174" s="108">
        <v>44344</v>
      </c>
      <c r="G174" s="108">
        <v>44344</v>
      </c>
      <c r="H174" s="109">
        <v>0</v>
      </c>
      <c r="I174" s="109">
        <v>0</v>
      </c>
      <c r="J174" s="103" t="s">
        <v>92</v>
      </c>
      <c r="K174" s="103"/>
      <c r="L174" s="103"/>
      <c r="M174" s="103"/>
      <c r="N174" s="119">
        <f t="shared" si="6"/>
        <v>0</v>
      </c>
      <c r="O174" s="107">
        <f t="shared" si="7"/>
        <v>0</v>
      </c>
      <c r="P174" s="107">
        <f t="shared" si="8"/>
        <v>0</v>
      </c>
    </row>
    <row r="175" spans="1:16" x14ac:dyDescent="0.2">
      <c r="A175" s="101">
        <v>5</v>
      </c>
      <c r="B175" s="122">
        <v>15</v>
      </c>
      <c r="C175" s="102" t="s">
        <v>328</v>
      </c>
      <c r="D175" s="109">
        <v>0</v>
      </c>
      <c r="E175" s="109">
        <v>0</v>
      </c>
      <c r="F175" s="108">
        <v>58293.5</v>
      </c>
      <c r="G175" s="108">
        <v>58293.5</v>
      </c>
      <c r="H175" s="109">
        <v>0</v>
      </c>
      <c r="I175" s="109">
        <v>0</v>
      </c>
      <c r="J175" s="103" t="s">
        <v>92</v>
      </c>
      <c r="K175" s="103"/>
      <c r="L175" s="103"/>
      <c r="M175" s="103"/>
      <c r="N175" s="119">
        <f t="shared" si="6"/>
        <v>0</v>
      </c>
      <c r="O175" s="107">
        <f t="shared" si="7"/>
        <v>0</v>
      </c>
      <c r="P175" s="107">
        <f t="shared" si="8"/>
        <v>0</v>
      </c>
    </row>
    <row r="176" spans="1:16" x14ac:dyDescent="0.2">
      <c r="A176" s="101">
        <v>5</v>
      </c>
      <c r="B176" s="122">
        <v>16</v>
      </c>
      <c r="C176" s="102" t="s">
        <v>329</v>
      </c>
      <c r="D176" s="109">
        <v>0</v>
      </c>
      <c r="E176" s="109">
        <v>0</v>
      </c>
      <c r="F176" s="108">
        <v>2335.5</v>
      </c>
      <c r="G176" s="108">
        <v>2335.5</v>
      </c>
      <c r="H176" s="109">
        <v>0</v>
      </c>
      <c r="I176" s="109">
        <v>0</v>
      </c>
      <c r="J176" s="103" t="s">
        <v>92</v>
      </c>
      <c r="K176" s="103"/>
      <c r="L176" s="103"/>
      <c r="M176" s="103"/>
      <c r="N176" s="119">
        <f t="shared" si="6"/>
        <v>0</v>
      </c>
      <c r="O176" s="107">
        <f t="shared" si="7"/>
        <v>0</v>
      </c>
      <c r="P176" s="107">
        <f t="shared" si="8"/>
        <v>0</v>
      </c>
    </row>
    <row r="177" spans="1:16" x14ac:dyDescent="0.2">
      <c r="A177" s="101">
        <v>5</v>
      </c>
      <c r="B177" s="122">
        <v>17</v>
      </c>
      <c r="C177" s="102" t="s">
        <v>330</v>
      </c>
      <c r="D177" s="109">
        <v>0</v>
      </c>
      <c r="E177" s="109">
        <v>0</v>
      </c>
      <c r="F177" s="108">
        <v>25250</v>
      </c>
      <c r="G177" s="108">
        <v>25250</v>
      </c>
      <c r="H177" s="109">
        <v>0</v>
      </c>
      <c r="I177" s="109">
        <v>0</v>
      </c>
      <c r="J177" s="103" t="s">
        <v>92</v>
      </c>
      <c r="K177" s="103"/>
      <c r="L177" s="103"/>
      <c r="M177" s="103"/>
      <c r="N177" s="119">
        <f t="shared" si="6"/>
        <v>0</v>
      </c>
      <c r="O177" s="107">
        <f t="shared" si="7"/>
        <v>0</v>
      </c>
      <c r="P177" s="107">
        <f t="shared" si="8"/>
        <v>0</v>
      </c>
    </row>
    <row r="178" spans="1:16" x14ac:dyDescent="0.2">
      <c r="A178" s="101">
        <v>5</v>
      </c>
      <c r="B178" s="122">
        <v>18</v>
      </c>
      <c r="C178" s="102" t="s">
        <v>331</v>
      </c>
      <c r="D178" s="109">
        <v>0</v>
      </c>
      <c r="E178" s="109">
        <v>0</v>
      </c>
      <c r="F178" s="108">
        <v>4600</v>
      </c>
      <c r="G178" s="108">
        <v>4600</v>
      </c>
      <c r="H178" s="109">
        <v>0</v>
      </c>
      <c r="I178" s="109">
        <v>0</v>
      </c>
      <c r="J178" s="103" t="s">
        <v>92</v>
      </c>
      <c r="K178" s="103"/>
      <c r="L178" s="103"/>
      <c r="M178" s="103"/>
      <c r="N178" s="119">
        <f t="shared" si="6"/>
        <v>0</v>
      </c>
      <c r="O178" s="107">
        <f t="shared" si="7"/>
        <v>0</v>
      </c>
      <c r="P178" s="107">
        <f t="shared" si="8"/>
        <v>0</v>
      </c>
    </row>
    <row r="179" spans="1:16" x14ac:dyDescent="0.2">
      <c r="A179" s="101">
        <v>5</v>
      </c>
      <c r="B179" s="122">
        <v>19</v>
      </c>
      <c r="C179" s="102" t="s">
        <v>332</v>
      </c>
      <c r="D179" s="109">
        <v>0</v>
      </c>
      <c r="E179" s="109">
        <v>0</v>
      </c>
      <c r="F179" s="108">
        <v>17375.89</v>
      </c>
      <c r="G179" s="108">
        <v>17375.89</v>
      </c>
      <c r="H179" s="109">
        <v>0</v>
      </c>
      <c r="I179" s="109">
        <v>0</v>
      </c>
      <c r="J179" s="103" t="s">
        <v>92</v>
      </c>
      <c r="K179" s="103"/>
      <c r="L179" s="103"/>
      <c r="M179" s="103"/>
      <c r="N179" s="119">
        <f t="shared" si="6"/>
        <v>0</v>
      </c>
      <c r="O179" s="107">
        <f t="shared" si="7"/>
        <v>0</v>
      </c>
      <c r="P179" s="107">
        <f t="shared" si="8"/>
        <v>0</v>
      </c>
    </row>
    <row r="180" spans="1:16" x14ac:dyDescent="0.2">
      <c r="A180" s="101">
        <v>5</v>
      </c>
      <c r="B180" s="122">
        <v>20</v>
      </c>
      <c r="C180" s="102" t="s">
        <v>333</v>
      </c>
      <c r="D180" s="109">
        <v>0</v>
      </c>
      <c r="E180" s="109">
        <v>0</v>
      </c>
      <c r="F180" s="108">
        <v>4748</v>
      </c>
      <c r="G180" s="108">
        <v>4748</v>
      </c>
      <c r="H180" s="109">
        <v>0</v>
      </c>
      <c r="I180" s="109">
        <v>0</v>
      </c>
      <c r="J180" s="103" t="s">
        <v>92</v>
      </c>
      <c r="K180" s="103"/>
      <c r="L180" s="103"/>
      <c r="M180" s="103"/>
      <c r="N180" s="119">
        <f t="shared" si="6"/>
        <v>0</v>
      </c>
      <c r="O180" s="107">
        <f t="shared" si="7"/>
        <v>0</v>
      </c>
      <c r="P180" s="107">
        <f t="shared" si="8"/>
        <v>0</v>
      </c>
    </row>
    <row r="181" spans="1:16" x14ac:dyDescent="0.2">
      <c r="A181" s="101">
        <v>5</v>
      </c>
      <c r="B181" s="122">
        <v>21</v>
      </c>
      <c r="C181" s="102" t="s">
        <v>334</v>
      </c>
      <c r="D181" s="109">
        <v>0</v>
      </c>
      <c r="E181" s="109">
        <v>0</v>
      </c>
      <c r="F181" s="108">
        <v>160000</v>
      </c>
      <c r="G181" s="108">
        <v>160000</v>
      </c>
      <c r="H181" s="109">
        <v>0</v>
      </c>
      <c r="I181" s="109">
        <v>0</v>
      </c>
      <c r="J181" s="103" t="s">
        <v>92</v>
      </c>
      <c r="K181" s="103"/>
      <c r="L181" s="103"/>
      <c r="M181" s="103"/>
      <c r="N181" s="119">
        <f t="shared" si="6"/>
        <v>0</v>
      </c>
      <c r="O181" s="107">
        <f t="shared" si="7"/>
        <v>0</v>
      </c>
      <c r="P181" s="107">
        <f t="shared" si="8"/>
        <v>0</v>
      </c>
    </row>
    <row r="182" spans="1:16" x14ac:dyDescent="0.2">
      <c r="A182" s="101">
        <v>5</v>
      </c>
      <c r="B182" s="122">
        <v>22</v>
      </c>
      <c r="C182" s="102" t="s">
        <v>335</v>
      </c>
      <c r="D182" s="109">
        <v>0</v>
      </c>
      <c r="E182" s="109">
        <v>0</v>
      </c>
      <c r="F182" s="108">
        <v>5000</v>
      </c>
      <c r="G182" s="108">
        <v>5000</v>
      </c>
      <c r="H182" s="109">
        <v>0</v>
      </c>
      <c r="I182" s="109">
        <v>0</v>
      </c>
      <c r="J182" s="103" t="s">
        <v>92</v>
      </c>
      <c r="K182" s="103"/>
      <c r="L182" s="103"/>
      <c r="M182" s="103"/>
      <c r="N182" s="119">
        <f t="shared" si="6"/>
        <v>0</v>
      </c>
      <c r="O182" s="107">
        <f t="shared" si="7"/>
        <v>0</v>
      </c>
      <c r="P182" s="107">
        <f t="shared" si="8"/>
        <v>0</v>
      </c>
    </row>
    <row r="183" spans="1:16" x14ac:dyDescent="0.2">
      <c r="A183" s="101">
        <v>5</v>
      </c>
      <c r="B183" s="122">
        <v>23</v>
      </c>
      <c r="C183" s="102" t="s">
        <v>336</v>
      </c>
      <c r="D183" s="109">
        <v>0</v>
      </c>
      <c r="E183" s="109">
        <v>0</v>
      </c>
      <c r="F183" s="108">
        <v>29409.3</v>
      </c>
      <c r="G183" s="108">
        <v>29409.3</v>
      </c>
      <c r="H183" s="109">
        <v>0</v>
      </c>
      <c r="I183" s="109">
        <v>0</v>
      </c>
      <c r="J183" s="103" t="s">
        <v>92</v>
      </c>
      <c r="K183" s="103"/>
      <c r="L183" s="103"/>
      <c r="M183" s="103"/>
      <c r="N183" s="119">
        <f t="shared" si="6"/>
        <v>0</v>
      </c>
      <c r="O183" s="107">
        <f t="shared" si="7"/>
        <v>0</v>
      </c>
      <c r="P183" s="107">
        <f t="shared" si="8"/>
        <v>0</v>
      </c>
    </row>
    <row r="184" spans="1:16" x14ac:dyDescent="0.2">
      <c r="A184" s="101">
        <v>5</v>
      </c>
      <c r="B184" s="122">
        <v>24</v>
      </c>
      <c r="C184" s="102" t="s">
        <v>337</v>
      </c>
      <c r="D184" s="109">
        <v>0</v>
      </c>
      <c r="E184" s="109">
        <v>0</v>
      </c>
      <c r="F184" s="108">
        <v>12800</v>
      </c>
      <c r="G184" s="108">
        <v>12800</v>
      </c>
      <c r="H184" s="109">
        <v>0</v>
      </c>
      <c r="I184" s="109">
        <v>0</v>
      </c>
      <c r="J184" s="103" t="s">
        <v>92</v>
      </c>
      <c r="K184" s="103"/>
      <c r="L184" s="103"/>
      <c r="M184" s="103"/>
      <c r="N184" s="119">
        <f t="shared" si="6"/>
        <v>0</v>
      </c>
      <c r="O184" s="107">
        <f t="shared" si="7"/>
        <v>0</v>
      </c>
      <c r="P184" s="107">
        <f t="shared" si="8"/>
        <v>0</v>
      </c>
    </row>
    <row r="185" spans="1:16" x14ac:dyDescent="0.2">
      <c r="A185" s="101">
        <v>5</v>
      </c>
      <c r="B185" s="122">
        <v>25</v>
      </c>
      <c r="C185" s="102" t="s">
        <v>338</v>
      </c>
      <c r="D185" s="109">
        <v>0</v>
      </c>
      <c r="E185" s="109">
        <v>0</v>
      </c>
      <c r="F185" s="109">
        <v>900</v>
      </c>
      <c r="G185" s="109">
        <v>900</v>
      </c>
      <c r="H185" s="109">
        <v>0</v>
      </c>
      <c r="I185" s="109">
        <v>0</v>
      </c>
      <c r="J185" s="103" t="s">
        <v>92</v>
      </c>
      <c r="K185" s="103"/>
      <c r="L185" s="103"/>
      <c r="M185" s="103"/>
      <c r="N185" s="119">
        <f t="shared" si="6"/>
        <v>0</v>
      </c>
      <c r="O185" s="107">
        <f t="shared" si="7"/>
        <v>0</v>
      </c>
      <c r="P185" s="107">
        <f t="shared" si="8"/>
        <v>0</v>
      </c>
    </row>
    <row r="186" spans="1:16" ht="20.25" x14ac:dyDescent="0.2">
      <c r="A186" s="101">
        <v>5</v>
      </c>
      <c r="B186" s="122">
        <v>26</v>
      </c>
      <c r="C186" s="102" t="s">
        <v>339</v>
      </c>
      <c r="D186" s="109">
        <v>0</v>
      </c>
      <c r="E186" s="109">
        <v>0</v>
      </c>
      <c r="F186" s="108">
        <v>38873.5</v>
      </c>
      <c r="G186" s="108">
        <v>34373.5</v>
      </c>
      <c r="H186" s="108">
        <v>4500</v>
      </c>
      <c r="I186" s="109">
        <v>0</v>
      </c>
      <c r="J186" s="115" t="s">
        <v>92</v>
      </c>
      <c r="K186" s="39" t="s">
        <v>0</v>
      </c>
      <c r="L186" s="36" t="s">
        <v>83</v>
      </c>
      <c r="M186" s="23" t="s">
        <v>552</v>
      </c>
      <c r="N186" s="119">
        <f t="shared" si="6"/>
        <v>4500</v>
      </c>
      <c r="O186" s="107">
        <f t="shared" si="7"/>
        <v>4500</v>
      </c>
      <c r="P186" s="107">
        <f t="shared" si="8"/>
        <v>0</v>
      </c>
    </row>
    <row r="187" spans="1:16" x14ac:dyDescent="0.2">
      <c r="A187" s="101">
        <v>5</v>
      </c>
      <c r="B187" s="122">
        <v>27</v>
      </c>
      <c r="C187" s="102" t="s">
        <v>340</v>
      </c>
      <c r="D187" s="109">
        <v>0</v>
      </c>
      <c r="E187" s="109">
        <v>0</v>
      </c>
      <c r="F187" s="108">
        <v>1400</v>
      </c>
      <c r="G187" s="108">
        <v>1400</v>
      </c>
      <c r="H187" s="109">
        <v>0</v>
      </c>
      <c r="I187" s="109">
        <v>0</v>
      </c>
      <c r="J187" s="103" t="s">
        <v>92</v>
      </c>
      <c r="K187" s="103"/>
      <c r="L187" s="103"/>
      <c r="M187" s="103"/>
      <c r="N187" s="119">
        <f t="shared" si="6"/>
        <v>0</v>
      </c>
      <c r="O187" s="107">
        <f t="shared" si="7"/>
        <v>0</v>
      </c>
      <c r="P187" s="107">
        <f t="shared" si="8"/>
        <v>0</v>
      </c>
    </row>
    <row r="188" spans="1:16" x14ac:dyDescent="0.2">
      <c r="A188" s="101">
        <v>5</v>
      </c>
      <c r="B188" s="122">
        <v>28</v>
      </c>
      <c r="C188" s="102" t="s">
        <v>341</v>
      </c>
      <c r="D188" s="109">
        <v>0</v>
      </c>
      <c r="E188" s="109">
        <v>0</v>
      </c>
      <c r="F188" s="108">
        <v>4105</v>
      </c>
      <c r="G188" s="108">
        <v>4105</v>
      </c>
      <c r="H188" s="109">
        <v>0</v>
      </c>
      <c r="I188" s="109">
        <v>0</v>
      </c>
      <c r="J188" s="103" t="s">
        <v>92</v>
      </c>
      <c r="K188" s="103"/>
      <c r="L188" s="103"/>
      <c r="M188" s="103"/>
      <c r="N188" s="119">
        <f t="shared" si="6"/>
        <v>0</v>
      </c>
      <c r="O188" s="107">
        <f t="shared" si="7"/>
        <v>0</v>
      </c>
      <c r="P188" s="107">
        <f t="shared" si="8"/>
        <v>0</v>
      </c>
    </row>
    <row r="189" spans="1:16" x14ac:dyDescent="0.2">
      <c r="A189" s="101">
        <v>5</v>
      </c>
      <c r="B189" s="122">
        <v>29</v>
      </c>
      <c r="C189" s="102" t="s">
        <v>342</v>
      </c>
      <c r="D189" s="109">
        <v>0</v>
      </c>
      <c r="E189" s="109">
        <v>0</v>
      </c>
      <c r="F189" s="109">
        <v>862</v>
      </c>
      <c r="G189" s="109">
        <v>862</v>
      </c>
      <c r="H189" s="109">
        <v>0</v>
      </c>
      <c r="I189" s="109">
        <v>0</v>
      </c>
      <c r="J189" s="103" t="s">
        <v>92</v>
      </c>
      <c r="K189" s="103"/>
      <c r="L189" s="103"/>
      <c r="M189" s="103"/>
      <c r="N189" s="119">
        <f t="shared" si="6"/>
        <v>0</v>
      </c>
      <c r="O189" s="107">
        <f t="shared" si="7"/>
        <v>0</v>
      </c>
      <c r="P189" s="107">
        <f t="shared" si="8"/>
        <v>0</v>
      </c>
    </row>
    <row r="190" spans="1:16" x14ac:dyDescent="0.2">
      <c r="A190" s="101">
        <v>5</v>
      </c>
      <c r="B190" s="122">
        <v>31</v>
      </c>
      <c r="C190" s="102" t="s">
        <v>343</v>
      </c>
      <c r="D190" s="109">
        <v>0</v>
      </c>
      <c r="E190" s="109">
        <v>0</v>
      </c>
      <c r="F190" s="109">
        <v>120</v>
      </c>
      <c r="G190" s="109">
        <v>120</v>
      </c>
      <c r="H190" s="109">
        <v>0</v>
      </c>
      <c r="I190" s="109">
        <v>0</v>
      </c>
      <c r="J190" s="103" t="s">
        <v>92</v>
      </c>
      <c r="K190" s="103"/>
      <c r="L190" s="103"/>
      <c r="M190" s="103"/>
      <c r="N190" s="119">
        <f t="shared" si="6"/>
        <v>0</v>
      </c>
      <c r="O190" s="107">
        <f t="shared" si="7"/>
        <v>0</v>
      </c>
      <c r="P190" s="107">
        <f t="shared" si="8"/>
        <v>0</v>
      </c>
    </row>
    <row r="191" spans="1:16" x14ac:dyDescent="0.2">
      <c r="A191" s="101">
        <v>5</v>
      </c>
      <c r="B191" s="122">
        <v>32</v>
      </c>
      <c r="C191" s="102" t="s">
        <v>344</v>
      </c>
      <c r="D191" s="109">
        <v>0</v>
      </c>
      <c r="E191" s="109">
        <v>0</v>
      </c>
      <c r="F191" s="109">
        <v>575</v>
      </c>
      <c r="G191" s="109">
        <v>575</v>
      </c>
      <c r="H191" s="109">
        <v>0</v>
      </c>
      <c r="I191" s="109">
        <v>0</v>
      </c>
      <c r="J191" s="103" t="s">
        <v>92</v>
      </c>
      <c r="K191" s="103"/>
      <c r="L191" s="103"/>
      <c r="M191" s="103"/>
      <c r="N191" s="119">
        <f t="shared" si="6"/>
        <v>0</v>
      </c>
      <c r="O191" s="107">
        <f t="shared" si="7"/>
        <v>0</v>
      </c>
      <c r="P191" s="107">
        <f t="shared" si="8"/>
        <v>0</v>
      </c>
    </row>
    <row r="192" spans="1:16" x14ac:dyDescent="0.2">
      <c r="A192" s="101">
        <v>5</v>
      </c>
      <c r="B192" s="122">
        <v>33</v>
      </c>
      <c r="C192" s="102" t="s">
        <v>345</v>
      </c>
      <c r="D192" s="109">
        <v>0</v>
      </c>
      <c r="E192" s="109">
        <v>0</v>
      </c>
      <c r="F192" s="108">
        <v>11730</v>
      </c>
      <c r="G192" s="108">
        <v>11730</v>
      </c>
      <c r="H192" s="109">
        <v>0</v>
      </c>
      <c r="I192" s="109">
        <v>0</v>
      </c>
      <c r="J192" s="103" t="s">
        <v>92</v>
      </c>
      <c r="K192" s="103"/>
      <c r="L192" s="103"/>
      <c r="M192" s="103"/>
      <c r="N192" s="119">
        <f t="shared" si="6"/>
        <v>0</v>
      </c>
      <c r="O192" s="107">
        <f t="shared" si="7"/>
        <v>0</v>
      </c>
      <c r="P192" s="107">
        <f t="shared" si="8"/>
        <v>0</v>
      </c>
    </row>
    <row r="193" spans="1:16" x14ac:dyDescent="0.2">
      <c r="A193" s="101">
        <v>5</v>
      </c>
      <c r="B193" s="122">
        <v>34</v>
      </c>
      <c r="C193" s="102" t="s">
        <v>346</v>
      </c>
      <c r="D193" s="109">
        <v>0</v>
      </c>
      <c r="E193" s="109">
        <v>0</v>
      </c>
      <c r="F193" s="108">
        <v>12991</v>
      </c>
      <c r="G193" s="108">
        <v>12991</v>
      </c>
      <c r="H193" s="109">
        <v>0</v>
      </c>
      <c r="I193" s="109">
        <v>0</v>
      </c>
      <c r="J193" s="103" t="s">
        <v>92</v>
      </c>
      <c r="K193" s="103"/>
      <c r="L193" s="103"/>
      <c r="M193" s="103"/>
      <c r="N193" s="119">
        <f t="shared" si="6"/>
        <v>0</v>
      </c>
      <c r="O193" s="107">
        <f t="shared" si="7"/>
        <v>0</v>
      </c>
      <c r="P193" s="107">
        <f t="shared" si="8"/>
        <v>0</v>
      </c>
    </row>
    <row r="194" spans="1:16" x14ac:dyDescent="0.2">
      <c r="A194" s="101">
        <v>5</v>
      </c>
      <c r="B194" s="122">
        <v>35</v>
      </c>
      <c r="C194" s="102" t="s">
        <v>347</v>
      </c>
      <c r="D194" s="109">
        <v>0</v>
      </c>
      <c r="E194" s="109">
        <v>0</v>
      </c>
      <c r="F194" s="108">
        <v>37650</v>
      </c>
      <c r="G194" s="108">
        <v>37650</v>
      </c>
      <c r="H194" s="109">
        <v>0</v>
      </c>
      <c r="I194" s="109">
        <v>0</v>
      </c>
      <c r="J194" s="103" t="s">
        <v>92</v>
      </c>
      <c r="K194" s="103"/>
      <c r="L194" s="103"/>
      <c r="M194" s="103"/>
      <c r="N194" s="119">
        <f t="shared" si="6"/>
        <v>0</v>
      </c>
      <c r="O194" s="107">
        <f t="shared" si="7"/>
        <v>0</v>
      </c>
      <c r="P194" s="107">
        <f t="shared" si="8"/>
        <v>0</v>
      </c>
    </row>
    <row r="195" spans="1:16" x14ac:dyDescent="0.2">
      <c r="A195" s="101">
        <v>5</v>
      </c>
      <c r="B195" s="122">
        <v>36</v>
      </c>
      <c r="C195" s="102" t="s">
        <v>348</v>
      </c>
      <c r="D195" s="109">
        <v>0</v>
      </c>
      <c r="E195" s="109">
        <v>0</v>
      </c>
      <c r="F195" s="108">
        <v>5290</v>
      </c>
      <c r="G195" s="108">
        <v>5290</v>
      </c>
      <c r="H195" s="109">
        <v>0</v>
      </c>
      <c r="I195" s="109">
        <v>0</v>
      </c>
      <c r="J195" s="103" t="s">
        <v>92</v>
      </c>
      <c r="K195" s="103"/>
      <c r="L195" s="103"/>
      <c r="M195" s="103"/>
      <c r="N195" s="119">
        <f t="shared" ref="N195:N258" si="9">ROUND(O195,0)</f>
        <v>0</v>
      </c>
      <c r="O195" s="107">
        <f t="shared" ref="O195:O258" si="10">H195-I195</f>
        <v>0</v>
      </c>
      <c r="P195" s="107">
        <f t="shared" ref="P195:P258" si="11">D195-E195</f>
        <v>0</v>
      </c>
    </row>
    <row r="196" spans="1:16" x14ac:dyDescent="0.2">
      <c r="A196" s="101">
        <v>5</v>
      </c>
      <c r="B196" s="122">
        <v>37</v>
      </c>
      <c r="C196" s="102" t="s">
        <v>349</v>
      </c>
      <c r="D196" s="109">
        <v>0</v>
      </c>
      <c r="E196" s="109">
        <v>0</v>
      </c>
      <c r="F196" s="109">
        <v>800</v>
      </c>
      <c r="G196" s="109">
        <v>800</v>
      </c>
      <c r="H196" s="109">
        <v>0</v>
      </c>
      <c r="I196" s="109">
        <v>0</v>
      </c>
      <c r="J196" s="103" t="s">
        <v>92</v>
      </c>
      <c r="K196" s="103"/>
      <c r="L196" s="103"/>
      <c r="M196" s="103"/>
      <c r="N196" s="119">
        <f t="shared" si="9"/>
        <v>0</v>
      </c>
      <c r="O196" s="107">
        <f t="shared" si="10"/>
        <v>0</v>
      </c>
      <c r="P196" s="107">
        <f t="shared" si="11"/>
        <v>0</v>
      </c>
    </row>
    <row r="197" spans="1:16" x14ac:dyDescent="0.2">
      <c r="A197" s="101">
        <v>5</v>
      </c>
      <c r="B197" s="122">
        <v>39</v>
      </c>
      <c r="C197" s="102" t="s">
        <v>350</v>
      </c>
      <c r="D197" s="109">
        <v>0</v>
      </c>
      <c r="E197" s="109">
        <v>0</v>
      </c>
      <c r="F197" s="109">
        <v>575</v>
      </c>
      <c r="G197" s="109">
        <v>575</v>
      </c>
      <c r="H197" s="109">
        <v>0</v>
      </c>
      <c r="I197" s="109">
        <v>0</v>
      </c>
      <c r="J197" s="103" t="s">
        <v>92</v>
      </c>
      <c r="K197" s="103"/>
      <c r="L197" s="103"/>
      <c r="M197" s="103"/>
      <c r="N197" s="119">
        <f t="shared" si="9"/>
        <v>0</v>
      </c>
      <c r="O197" s="107">
        <f t="shared" si="10"/>
        <v>0</v>
      </c>
      <c r="P197" s="107">
        <f t="shared" si="11"/>
        <v>0</v>
      </c>
    </row>
    <row r="198" spans="1:16" x14ac:dyDescent="0.2">
      <c r="A198" s="101">
        <v>5</v>
      </c>
      <c r="B198" s="122">
        <v>40</v>
      </c>
      <c r="C198" s="102" t="s">
        <v>351</v>
      </c>
      <c r="D198" s="109">
        <v>0</v>
      </c>
      <c r="E198" s="109">
        <v>0</v>
      </c>
      <c r="F198" s="108">
        <v>430000</v>
      </c>
      <c r="G198" s="108">
        <v>430000</v>
      </c>
      <c r="H198" s="109">
        <v>0</v>
      </c>
      <c r="I198" s="109">
        <v>0</v>
      </c>
      <c r="J198" s="103" t="s">
        <v>92</v>
      </c>
      <c r="K198" s="103"/>
      <c r="L198" s="103"/>
      <c r="M198" s="103"/>
      <c r="N198" s="119">
        <f t="shared" si="9"/>
        <v>0</v>
      </c>
      <c r="O198" s="107">
        <f t="shared" si="10"/>
        <v>0</v>
      </c>
      <c r="P198" s="107">
        <f t="shared" si="11"/>
        <v>0</v>
      </c>
    </row>
    <row r="199" spans="1:16" x14ac:dyDescent="0.2">
      <c r="A199" s="101">
        <v>5</v>
      </c>
      <c r="B199" s="122">
        <v>41</v>
      </c>
      <c r="C199" s="102" t="s">
        <v>352</v>
      </c>
      <c r="D199" s="109">
        <v>0</v>
      </c>
      <c r="E199" s="109">
        <v>0</v>
      </c>
      <c r="F199" s="108">
        <v>851000</v>
      </c>
      <c r="G199" s="108">
        <v>851000</v>
      </c>
      <c r="H199" s="109">
        <v>0</v>
      </c>
      <c r="I199" s="109">
        <v>0</v>
      </c>
      <c r="J199" s="103" t="s">
        <v>92</v>
      </c>
      <c r="K199" s="103"/>
      <c r="L199" s="103"/>
      <c r="M199" s="103"/>
      <c r="N199" s="119">
        <f t="shared" si="9"/>
        <v>0</v>
      </c>
      <c r="O199" s="107">
        <f t="shared" si="10"/>
        <v>0</v>
      </c>
      <c r="P199" s="107">
        <f t="shared" si="11"/>
        <v>0</v>
      </c>
    </row>
    <row r="200" spans="1:16" x14ac:dyDescent="0.2">
      <c r="A200" s="101">
        <v>5</v>
      </c>
      <c r="B200" s="122">
        <v>42</v>
      </c>
      <c r="C200" s="102" t="s">
        <v>353</v>
      </c>
      <c r="D200" s="109">
        <v>0</v>
      </c>
      <c r="E200" s="109">
        <v>0</v>
      </c>
      <c r="F200" s="108">
        <v>2300</v>
      </c>
      <c r="G200" s="108">
        <v>2300</v>
      </c>
      <c r="H200" s="109">
        <v>0</v>
      </c>
      <c r="I200" s="109">
        <v>0</v>
      </c>
      <c r="J200" s="103" t="s">
        <v>92</v>
      </c>
      <c r="K200" s="103"/>
      <c r="L200" s="103"/>
      <c r="M200" s="103"/>
      <c r="N200" s="119">
        <f t="shared" si="9"/>
        <v>0</v>
      </c>
      <c r="O200" s="107">
        <f t="shared" si="10"/>
        <v>0</v>
      </c>
      <c r="P200" s="107">
        <f t="shared" si="11"/>
        <v>0</v>
      </c>
    </row>
    <row r="201" spans="1:16" x14ac:dyDescent="0.2">
      <c r="A201" s="101">
        <v>5</v>
      </c>
      <c r="B201" s="122">
        <v>43</v>
      </c>
      <c r="C201" s="102" t="s">
        <v>354</v>
      </c>
      <c r="D201" s="109">
        <v>0</v>
      </c>
      <c r="E201" s="109">
        <v>0</v>
      </c>
      <c r="F201" s="108">
        <v>1100</v>
      </c>
      <c r="G201" s="108">
        <v>1100</v>
      </c>
      <c r="H201" s="109">
        <v>0</v>
      </c>
      <c r="I201" s="109">
        <v>0</v>
      </c>
      <c r="J201" s="103" t="s">
        <v>92</v>
      </c>
      <c r="K201" s="103"/>
      <c r="L201" s="103"/>
      <c r="M201" s="103"/>
      <c r="N201" s="119">
        <f t="shared" si="9"/>
        <v>0</v>
      </c>
      <c r="O201" s="107">
        <f t="shared" si="10"/>
        <v>0</v>
      </c>
      <c r="P201" s="107">
        <f t="shared" si="11"/>
        <v>0</v>
      </c>
    </row>
    <row r="202" spans="1:16" x14ac:dyDescent="0.2">
      <c r="A202" s="101">
        <v>5</v>
      </c>
      <c r="B202" s="122">
        <v>44</v>
      </c>
      <c r="C202" s="102" t="s">
        <v>355</v>
      </c>
      <c r="D202" s="109">
        <v>0</v>
      </c>
      <c r="E202" s="109">
        <v>0</v>
      </c>
      <c r="F202" s="108">
        <v>3622</v>
      </c>
      <c r="G202" s="108">
        <v>3622</v>
      </c>
      <c r="H202" s="109">
        <v>0</v>
      </c>
      <c r="I202" s="109">
        <v>0</v>
      </c>
      <c r="J202" s="103" t="s">
        <v>92</v>
      </c>
      <c r="K202" s="103"/>
      <c r="L202" s="103"/>
      <c r="M202" s="103"/>
      <c r="N202" s="119">
        <f t="shared" si="9"/>
        <v>0</v>
      </c>
      <c r="O202" s="107">
        <f t="shared" si="10"/>
        <v>0</v>
      </c>
      <c r="P202" s="107">
        <f t="shared" si="11"/>
        <v>0</v>
      </c>
    </row>
    <row r="203" spans="1:16" ht="20.25" x14ac:dyDescent="0.2">
      <c r="A203" s="101">
        <v>5</v>
      </c>
      <c r="B203" s="122">
        <v>45</v>
      </c>
      <c r="C203" s="102" t="s">
        <v>356</v>
      </c>
      <c r="D203" s="109">
        <v>0</v>
      </c>
      <c r="E203" s="109">
        <v>0</v>
      </c>
      <c r="F203" s="108">
        <v>59154</v>
      </c>
      <c r="G203" s="108">
        <v>30000</v>
      </c>
      <c r="H203" s="108">
        <v>29154</v>
      </c>
      <c r="I203" s="109">
        <v>0</v>
      </c>
      <c r="J203" s="115" t="s">
        <v>92</v>
      </c>
      <c r="K203" s="39" t="s">
        <v>0</v>
      </c>
      <c r="L203" s="36" t="s">
        <v>83</v>
      </c>
      <c r="M203" s="23" t="s">
        <v>552</v>
      </c>
      <c r="N203" s="119">
        <f t="shared" si="9"/>
        <v>29154</v>
      </c>
      <c r="O203" s="107">
        <f t="shared" si="10"/>
        <v>29154</v>
      </c>
      <c r="P203" s="107">
        <f t="shared" si="11"/>
        <v>0</v>
      </c>
    </row>
    <row r="204" spans="1:16" x14ac:dyDescent="0.2">
      <c r="A204" s="101">
        <v>5</v>
      </c>
      <c r="B204" s="122">
        <v>46</v>
      </c>
      <c r="C204" s="102" t="s">
        <v>357</v>
      </c>
      <c r="D204" s="109">
        <v>0</v>
      </c>
      <c r="E204" s="109">
        <v>0</v>
      </c>
      <c r="F204" s="109">
        <v>575</v>
      </c>
      <c r="G204" s="109">
        <v>575</v>
      </c>
      <c r="H204" s="109">
        <v>0</v>
      </c>
      <c r="I204" s="109">
        <v>0</v>
      </c>
      <c r="J204" s="103" t="s">
        <v>92</v>
      </c>
      <c r="K204" s="103"/>
      <c r="L204" s="103"/>
      <c r="M204" s="103"/>
      <c r="N204" s="119">
        <f t="shared" si="9"/>
        <v>0</v>
      </c>
      <c r="O204" s="107">
        <f t="shared" si="10"/>
        <v>0</v>
      </c>
      <c r="P204" s="107">
        <f t="shared" si="11"/>
        <v>0</v>
      </c>
    </row>
    <row r="205" spans="1:16" x14ac:dyDescent="0.2">
      <c r="A205" s="101">
        <v>5</v>
      </c>
      <c r="B205" s="122">
        <v>47</v>
      </c>
      <c r="C205" s="102" t="s">
        <v>358</v>
      </c>
      <c r="D205" s="109">
        <v>0</v>
      </c>
      <c r="E205" s="109">
        <v>0</v>
      </c>
      <c r="F205" s="108">
        <v>28750</v>
      </c>
      <c r="G205" s="108">
        <v>28750</v>
      </c>
      <c r="H205" s="109">
        <v>0</v>
      </c>
      <c r="I205" s="109">
        <v>0</v>
      </c>
      <c r="J205" s="103" t="s">
        <v>92</v>
      </c>
      <c r="K205" s="103"/>
      <c r="L205" s="103"/>
      <c r="M205" s="103"/>
      <c r="N205" s="119">
        <f t="shared" si="9"/>
        <v>0</v>
      </c>
      <c r="O205" s="107">
        <f t="shared" si="10"/>
        <v>0</v>
      </c>
      <c r="P205" s="107">
        <f t="shared" si="11"/>
        <v>0</v>
      </c>
    </row>
    <row r="206" spans="1:16" x14ac:dyDescent="0.2">
      <c r="A206" s="101">
        <v>5</v>
      </c>
      <c r="B206" s="122">
        <v>48</v>
      </c>
      <c r="C206" s="102" t="s">
        <v>359</v>
      </c>
      <c r="D206" s="109">
        <v>0</v>
      </c>
      <c r="E206" s="109">
        <v>0</v>
      </c>
      <c r="F206" s="108">
        <v>23575</v>
      </c>
      <c r="G206" s="108">
        <v>23575</v>
      </c>
      <c r="H206" s="109">
        <v>0</v>
      </c>
      <c r="I206" s="109">
        <v>0</v>
      </c>
      <c r="J206" s="103" t="s">
        <v>92</v>
      </c>
      <c r="K206" s="103"/>
      <c r="L206" s="103"/>
      <c r="M206" s="103"/>
      <c r="N206" s="119">
        <f t="shared" si="9"/>
        <v>0</v>
      </c>
      <c r="O206" s="107">
        <f t="shared" si="10"/>
        <v>0</v>
      </c>
      <c r="P206" s="107">
        <f t="shared" si="11"/>
        <v>0</v>
      </c>
    </row>
    <row r="207" spans="1:16" x14ac:dyDescent="0.2">
      <c r="A207" s="101">
        <v>5</v>
      </c>
      <c r="B207" s="122">
        <v>49</v>
      </c>
      <c r="C207" s="102" t="s">
        <v>360</v>
      </c>
      <c r="D207" s="109">
        <v>0</v>
      </c>
      <c r="E207" s="109">
        <v>0</v>
      </c>
      <c r="F207" s="108">
        <v>15469.7</v>
      </c>
      <c r="G207" s="108">
        <v>15469.7</v>
      </c>
      <c r="H207" s="109">
        <v>0</v>
      </c>
      <c r="I207" s="109">
        <v>0</v>
      </c>
      <c r="J207" s="103" t="s">
        <v>92</v>
      </c>
      <c r="K207" s="103"/>
      <c r="L207" s="103"/>
      <c r="M207" s="103"/>
      <c r="N207" s="119">
        <f t="shared" si="9"/>
        <v>0</v>
      </c>
      <c r="O207" s="107">
        <f t="shared" si="10"/>
        <v>0</v>
      </c>
      <c r="P207" s="107">
        <f t="shared" si="11"/>
        <v>0</v>
      </c>
    </row>
    <row r="208" spans="1:16" x14ac:dyDescent="0.2">
      <c r="A208" s="101">
        <v>5</v>
      </c>
      <c r="B208" s="122">
        <v>50</v>
      </c>
      <c r="C208" s="102" t="s">
        <v>361</v>
      </c>
      <c r="D208" s="109">
        <v>0</v>
      </c>
      <c r="E208" s="109">
        <v>0</v>
      </c>
      <c r="F208" s="108">
        <v>7100</v>
      </c>
      <c r="G208" s="108">
        <v>7100</v>
      </c>
      <c r="H208" s="109">
        <v>0</v>
      </c>
      <c r="I208" s="109">
        <v>0</v>
      </c>
      <c r="J208" s="103" t="s">
        <v>92</v>
      </c>
      <c r="K208" s="103"/>
      <c r="L208" s="103"/>
      <c r="M208" s="103"/>
      <c r="N208" s="119">
        <f t="shared" si="9"/>
        <v>0</v>
      </c>
      <c r="O208" s="107">
        <f t="shared" si="10"/>
        <v>0</v>
      </c>
      <c r="P208" s="107">
        <f t="shared" si="11"/>
        <v>0</v>
      </c>
    </row>
    <row r="209" spans="1:16" s="143" customFormat="1" x14ac:dyDescent="0.2">
      <c r="A209" s="135">
        <v>5</v>
      </c>
      <c r="B209" s="136">
        <v>151</v>
      </c>
      <c r="C209" s="137" t="s">
        <v>362</v>
      </c>
      <c r="D209" s="138">
        <v>0</v>
      </c>
      <c r="E209" s="138">
        <v>0</v>
      </c>
      <c r="F209" s="139">
        <v>12000</v>
      </c>
      <c r="G209" s="139">
        <v>12000</v>
      </c>
      <c r="H209" s="138">
        <v>0</v>
      </c>
      <c r="I209" s="138">
        <v>0</v>
      </c>
      <c r="J209" s="140" t="s">
        <v>92</v>
      </c>
      <c r="K209" s="140"/>
      <c r="L209" s="140"/>
      <c r="M209" s="140"/>
      <c r="N209" s="141">
        <f t="shared" si="9"/>
        <v>0</v>
      </c>
      <c r="O209" s="142">
        <f t="shared" si="10"/>
        <v>0</v>
      </c>
      <c r="P209" s="142">
        <f t="shared" si="11"/>
        <v>0</v>
      </c>
    </row>
    <row r="210" spans="1:16" s="130" customFormat="1" x14ac:dyDescent="0.2">
      <c r="A210" s="123">
        <v>4</v>
      </c>
      <c r="B210" s="124">
        <v>3</v>
      </c>
      <c r="C210" s="125" t="s">
        <v>363</v>
      </c>
      <c r="D210" s="131">
        <v>0</v>
      </c>
      <c r="E210" s="126">
        <v>52361.8</v>
      </c>
      <c r="F210" s="126">
        <v>626464.68999999994</v>
      </c>
      <c r="G210" s="126">
        <v>651386.98</v>
      </c>
      <c r="H210" s="131">
        <v>0</v>
      </c>
      <c r="I210" s="126">
        <v>77284.09</v>
      </c>
      <c r="J210" s="132"/>
      <c r="K210" s="127"/>
      <c r="L210" s="127"/>
      <c r="M210" s="127"/>
      <c r="N210" s="128">
        <f t="shared" si="9"/>
        <v>-77284</v>
      </c>
      <c r="O210" s="129">
        <f t="shared" si="10"/>
        <v>-77284.09</v>
      </c>
      <c r="P210" s="129">
        <f t="shared" si="11"/>
        <v>-52361.8</v>
      </c>
    </row>
    <row r="211" spans="1:16" ht="20.25" x14ac:dyDescent="0.2">
      <c r="A211" s="101">
        <v>5</v>
      </c>
      <c r="B211" s="122">
        <v>1</v>
      </c>
      <c r="C211" s="102" t="s">
        <v>364</v>
      </c>
      <c r="D211" s="109">
        <v>0</v>
      </c>
      <c r="E211" s="108">
        <v>38216.800000000003</v>
      </c>
      <c r="F211" s="108">
        <v>193507.3</v>
      </c>
      <c r="G211" s="108">
        <v>168719.64</v>
      </c>
      <c r="H211" s="109">
        <v>0</v>
      </c>
      <c r="I211" s="108">
        <v>13429.14</v>
      </c>
      <c r="J211" s="115" t="s">
        <v>92</v>
      </c>
      <c r="K211" s="39" t="s">
        <v>13</v>
      </c>
      <c r="L211" s="47" t="s">
        <v>88</v>
      </c>
      <c r="M211" s="47" t="s">
        <v>88</v>
      </c>
      <c r="N211" s="119">
        <f t="shared" si="9"/>
        <v>-13429</v>
      </c>
      <c r="O211" s="107">
        <f t="shared" si="10"/>
        <v>-13429.14</v>
      </c>
      <c r="P211" s="107">
        <f t="shared" si="11"/>
        <v>-38216.800000000003</v>
      </c>
    </row>
    <row r="212" spans="1:16" ht="20.25" x14ac:dyDescent="0.2">
      <c r="A212" s="101">
        <v>5</v>
      </c>
      <c r="B212" s="122">
        <v>2</v>
      </c>
      <c r="C212" s="102" t="s">
        <v>365</v>
      </c>
      <c r="D212" s="109">
        <v>0</v>
      </c>
      <c r="E212" s="108">
        <v>8625</v>
      </c>
      <c r="F212" s="108">
        <v>140347.5</v>
      </c>
      <c r="G212" s="108">
        <v>163282.5</v>
      </c>
      <c r="H212" s="109">
        <v>0</v>
      </c>
      <c r="I212" s="108">
        <v>31560</v>
      </c>
      <c r="J212" s="115" t="s">
        <v>92</v>
      </c>
      <c r="K212" s="39" t="s">
        <v>13</v>
      </c>
      <c r="L212" s="47" t="s">
        <v>88</v>
      </c>
      <c r="M212" s="47" t="s">
        <v>88</v>
      </c>
      <c r="N212" s="119">
        <f t="shared" si="9"/>
        <v>-31560</v>
      </c>
      <c r="O212" s="107">
        <f t="shared" si="10"/>
        <v>-31560</v>
      </c>
      <c r="P212" s="107">
        <f t="shared" si="11"/>
        <v>-8625</v>
      </c>
    </row>
    <row r="213" spans="1:16" ht="20.25" x14ac:dyDescent="0.2">
      <c r="A213" s="101">
        <v>5</v>
      </c>
      <c r="B213" s="122">
        <v>3</v>
      </c>
      <c r="C213" s="102" t="s">
        <v>366</v>
      </c>
      <c r="D213" s="109">
        <v>0</v>
      </c>
      <c r="E213" s="109">
        <v>0</v>
      </c>
      <c r="F213" s="108">
        <v>151435</v>
      </c>
      <c r="G213" s="108">
        <v>151435</v>
      </c>
      <c r="H213" s="109">
        <v>0</v>
      </c>
      <c r="I213" s="109">
        <v>0</v>
      </c>
      <c r="J213" s="103" t="s">
        <v>92</v>
      </c>
      <c r="K213" s="39" t="s">
        <v>13</v>
      </c>
      <c r="L213" s="47" t="s">
        <v>88</v>
      </c>
      <c r="M213" s="47" t="s">
        <v>88</v>
      </c>
      <c r="N213" s="119">
        <f t="shared" si="9"/>
        <v>0</v>
      </c>
      <c r="O213" s="107">
        <f t="shared" si="10"/>
        <v>0</v>
      </c>
      <c r="P213" s="107">
        <f t="shared" si="11"/>
        <v>0</v>
      </c>
    </row>
    <row r="214" spans="1:16" ht="20.25" x14ac:dyDescent="0.2">
      <c r="A214" s="101">
        <v>5</v>
      </c>
      <c r="B214" s="122">
        <v>4</v>
      </c>
      <c r="C214" s="102" t="s">
        <v>367</v>
      </c>
      <c r="D214" s="109">
        <v>0</v>
      </c>
      <c r="E214" s="108">
        <v>5520</v>
      </c>
      <c r="F214" s="108">
        <v>20700</v>
      </c>
      <c r="G214" s="108">
        <v>15180</v>
      </c>
      <c r="H214" s="109">
        <v>0</v>
      </c>
      <c r="I214" s="109">
        <v>0</v>
      </c>
      <c r="J214" s="103" t="s">
        <v>92</v>
      </c>
      <c r="K214" s="39" t="s">
        <v>13</v>
      </c>
      <c r="L214" s="47" t="s">
        <v>88</v>
      </c>
      <c r="M214" s="47" t="s">
        <v>88</v>
      </c>
      <c r="N214" s="119">
        <f t="shared" si="9"/>
        <v>0</v>
      </c>
      <c r="O214" s="107">
        <f t="shared" si="10"/>
        <v>0</v>
      </c>
      <c r="P214" s="107">
        <f t="shared" si="11"/>
        <v>-5520</v>
      </c>
    </row>
    <row r="215" spans="1:16" ht="20.25" x14ac:dyDescent="0.2">
      <c r="A215" s="101">
        <v>5</v>
      </c>
      <c r="B215" s="122">
        <v>5</v>
      </c>
      <c r="C215" s="102" t="s">
        <v>368</v>
      </c>
      <c r="D215" s="109">
        <v>0</v>
      </c>
      <c r="E215" s="109">
        <v>0</v>
      </c>
      <c r="F215" s="108">
        <v>118763.69</v>
      </c>
      <c r="G215" s="108">
        <v>151058.64000000001</v>
      </c>
      <c r="H215" s="109">
        <v>0</v>
      </c>
      <c r="I215" s="108">
        <v>32294.95</v>
      </c>
      <c r="J215" s="115" t="s">
        <v>92</v>
      </c>
      <c r="K215" s="39" t="s">
        <v>13</v>
      </c>
      <c r="L215" s="47" t="s">
        <v>88</v>
      </c>
      <c r="M215" s="47" t="s">
        <v>88</v>
      </c>
      <c r="N215" s="119">
        <f t="shared" si="9"/>
        <v>-32295</v>
      </c>
      <c r="O215" s="107">
        <f t="shared" si="10"/>
        <v>-32294.95</v>
      </c>
      <c r="P215" s="107">
        <f t="shared" si="11"/>
        <v>0</v>
      </c>
    </row>
    <row r="216" spans="1:16" ht="20.25" x14ac:dyDescent="0.2">
      <c r="A216" s="101">
        <v>5</v>
      </c>
      <c r="B216" s="122">
        <v>6</v>
      </c>
      <c r="C216" s="102" t="s">
        <v>369</v>
      </c>
      <c r="D216" s="109">
        <v>0</v>
      </c>
      <c r="E216" s="109">
        <v>0</v>
      </c>
      <c r="F216" s="108">
        <v>1711.2</v>
      </c>
      <c r="G216" s="108">
        <v>1711.2</v>
      </c>
      <c r="H216" s="109">
        <v>0</v>
      </c>
      <c r="I216" s="109">
        <v>0</v>
      </c>
      <c r="J216" s="103" t="s">
        <v>92</v>
      </c>
      <c r="K216" s="39" t="s">
        <v>13</v>
      </c>
      <c r="L216" s="47" t="s">
        <v>88</v>
      </c>
      <c r="M216" s="47" t="s">
        <v>88</v>
      </c>
      <c r="N216" s="119">
        <f t="shared" si="9"/>
        <v>0</v>
      </c>
      <c r="O216" s="107">
        <f t="shared" si="10"/>
        <v>0</v>
      </c>
      <c r="P216" s="107">
        <f t="shared" si="11"/>
        <v>0</v>
      </c>
    </row>
    <row r="217" spans="1:16" s="130" customFormat="1" x14ac:dyDescent="0.2">
      <c r="A217" s="123">
        <v>3</v>
      </c>
      <c r="B217" s="124">
        <v>2105</v>
      </c>
      <c r="C217" s="125" t="s">
        <v>370</v>
      </c>
      <c r="D217" s="131">
        <v>0</v>
      </c>
      <c r="E217" s="126">
        <v>23181</v>
      </c>
      <c r="F217" s="126">
        <v>2624126.7999999998</v>
      </c>
      <c r="G217" s="126">
        <v>2783680.18</v>
      </c>
      <c r="H217" s="131">
        <v>0</v>
      </c>
      <c r="I217" s="126">
        <v>182734.38</v>
      </c>
      <c r="J217" s="132"/>
      <c r="K217" s="127"/>
      <c r="L217" s="127"/>
      <c r="M217" s="127"/>
      <c r="N217" s="128">
        <f t="shared" si="9"/>
        <v>-182734</v>
      </c>
      <c r="O217" s="129">
        <f t="shared" si="10"/>
        <v>-182734.38</v>
      </c>
      <c r="P217" s="129">
        <f t="shared" si="11"/>
        <v>-23181</v>
      </c>
    </row>
    <row r="218" spans="1:16" s="130" customFormat="1" x14ac:dyDescent="0.2">
      <c r="A218" s="123">
        <v>4</v>
      </c>
      <c r="B218" s="124">
        <v>1</v>
      </c>
      <c r="C218" s="125" t="s">
        <v>371</v>
      </c>
      <c r="D218" s="131">
        <v>0</v>
      </c>
      <c r="E218" s="131">
        <v>0</v>
      </c>
      <c r="F218" s="126">
        <v>869824.8</v>
      </c>
      <c r="G218" s="126">
        <v>869824.8</v>
      </c>
      <c r="H218" s="131">
        <v>0</v>
      </c>
      <c r="I218" s="131">
        <v>0</v>
      </c>
      <c r="J218" s="127"/>
      <c r="K218" s="127"/>
      <c r="L218" s="127"/>
      <c r="M218" s="127"/>
      <c r="N218" s="128">
        <f t="shared" si="9"/>
        <v>0</v>
      </c>
      <c r="O218" s="129">
        <f t="shared" si="10"/>
        <v>0</v>
      </c>
      <c r="P218" s="129">
        <f t="shared" si="11"/>
        <v>0</v>
      </c>
    </row>
    <row r="219" spans="1:16" x14ac:dyDescent="0.2">
      <c r="A219" s="101">
        <v>5</v>
      </c>
      <c r="B219" s="122">
        <v>1</v>
      </c>
      <c r="C219" s="102" t="s">
        <v>372</v>
      </c>
      <c r="D219" s="109">
        <v>0</v>
      </c>
      <c r="E219" s="109">
        <v>0</v>
      </c>
      <c r="F219" s="108">
        <v>712641.5</v>
      </c>
      <c r="G219" s="108">
        <v>712641.5</v>
      </c>
      <c r="H219" s="109">
        <v>0</v>
      </c>
      <c r="I219" s="109">
        <v>0</v>
      </c>
      <c r="J219" s="103" t="s">
        <v>92</v>
      </c>
      <c r="K219" s="103"/>
      <c r="L219" s="103"/>
      <c r="M219" s="103"/>
      <c r="N219" s="119">
        <f t="shared" si="9"/>
        <v>0</v>
      </c>
      <c r="O219" s="107">
        <f t="shared" si="10"/>
        <v>0</v>
      </c>
      <c r="P219" s="107">
        <f t="shared" si="11"/>
        <v>0</v>
      </c>
    </row>
    <row r="220" spans="1:16" x14ac:dyDescent="0.2">
      <c r="A220" s="101">
        <v>5</v>
      </c>
      <c r="B220" s="122">
        <v>2</v>
      </c>
      <c r="C220" s="102" t="s">
        <v>373</v>
      </c>
      <c r="D220" s="109">
        <v>0</v>
      </c>
      <c r="E220" s="109">
        <v>0</v>
      </c>
      <c r="F220" s="108">
        <v>157183.29999999999</v>
      </c>
      <c r="G220" s="108">
        <v>157183.29999999999</v>
      </c>
      <c r="H220" s="109">
        <v>0</v>
      </c>
      <c r="I220" s="109">
        <v>0</v>
      </c>
      <c r="J220" s="103" t="s">
        <v>92</v>
      </c>
      <c r="K220" s="103"/>
      <c r="L220" s="103"/>
      <c r="M220" s="103"/>
      <c r="N220" s="119">
        <f t="shared" si="9"/>
        <v>0</v>
      </c>
      <c r="O220" s="107">
        <f t="shared" si="10"/>
        <v>0</v>
      </c>
      <c r="P220" s="107">
        <f t="shared" si="11"/>
        <v>0</v>
      </c>
    </row>
    <row r="221" spans="1:16" s="130" customFormat="1" x14ac:dyDescent="0.2">
      <c r="A221" s="123">
        <v>4</v>
      </c>
      <c r="B221" s="124">
        <v>2</v>
      </c>
      <c r="C221" s="125" t="s">
        <v>374</v>
      </c>
      <c r="D221" s="131">
        <v>0</v>
      </c>
      <c r="E221" s="126">
        <v>16716</v>
      </c>
      <c r="F221" s="126">
        <v>974795</v>
      </c>
      <c r="G221" s="126">
        <v>1042749</v>
      </c>
      <c r="H221" s="131">
        <v>0</v>
      </c>
      <c r="I221" s="126">
        <v>84670</v>
      </c>
      <c r="J221" s="132"/>
      <c r="K221" s="127"/>
      <c r="L221" s="127"/>
      <c r="M221" s="127"/>
      <c r="N221" s="128">
        <f t="shared" si="9"/>
        <v>-84670</v>
      </c>
      <c r="O221" s="129">
        <f t="shared" si="10"/>
        <v>-84670</v>
      </c>
      <c r="P221" s="129">
        <f t="shared" si="11"/>
        <v>-16716</v>
      </c>
    </row>
    <row r="222" spans="1:16" ht="20.25" x14ac:dyDescent="0.2">
      <c r="A222" s="101">
        <v>5</v>
      </c>
      <c r="B222" s="122">
        <v>1</v>
      </c>
      <c r="C222" s="102" t="s">
        <v>375</v>
      </c>
      <c r="D222" s="109">
        <v>0</v>
      </c>
      <c r="E222" s="109">
        <v>0</v>
      </c>
      <c r="F222" s="108">
        <v>723600</v>
      </c>
      <c r="G222" s="108">
        <v>800270</v>
      </c>
      <c r="H222" s="109">
        <v>0</v>
      </c>
      <c r="I222" s="108">
        <v>76670</v>
      </c>
      <c r="J222" s="115" t="s">
        <v>92</v>
      </c>
      <c r="K222" s="39" t="s">
        <v>13</v>
      </c>
      <c r="L222" s="36" t="s">
        <v>58</v>
      </c>
      <c r="M222" s="34" t="s">
        <v>374</v>
      </c>
      <c r="N222" s="119">
        <f t="shared" si="9"/>
        <v>-76670</v>
      </c>
      <c r="O222" s="107">
        <f t="shared" si="10"/>
        <v>-76670</v>
      </c>
      <c r="P222" s="107">
        <f t="shared" si="11"/>
        <v>0</v>
      </c>
    </row>
    <row r="223" spans="1:16" x14ac:dyDescent="0.2">
      <c r="A223" s="101">
        <v>5</v>
      </c>
      <c r="B223" s="122">
        <v>2</v>
      </c>
      <c r="C223" s="102" t="s">
        <v>376</v>
      </c>
      <c r="D223" s="109">
        <v>0</v>
      </c>
      <c r="E223" s="108">
        <v>16716</v>
      </c>
      <c r="F223" s="108">
        <v>134695</v>
      </c>
      <c r="G223" s="108">
        <v>117979</v>
      </c>
      <c r="H223" s="109">
        <v>0</v>
      </c>
      <c r="I223" s="109">
        <v>0</v>
      </c>
      <c r="J223" s="103" t="s">
        <v>92</v>
      </c>
      <c r="K223" s="103"/>
      <c r="L223" s="103"/>
      <c r="M223" s="103"/>
      <c r="N223" s="119">
        <f t="shared" si="9"/>
        <v>0</v>
      </c>
      <c r="O223" s="107">
        <f t="shared" si="10"/>
        <v>0</v>
      </c>
      <c r="P223" s="107">
        <f t="shared" si="11"/>
        <v>-16716</v>
      </c>
    </row>
    <row r="224" spans="1:16" ht="20.25" x14ac:dyDescent="0.2">
      <c r="A224" s="101">
        <v>5</v>
      </c>
      <c r="B224" s="122">
        <v>3</v>
      </c>
      <c r="C224" s="102" t="s">
        <v>377</v>
      </c>
      <c r="D224" s="109">
        <v>0</v>
      </c>
      <c r="E224" s="109">
        <v>0</v>
      </c>
      <c r="F224" s="108">
        <v>116500</v>
      </c>
      <c r="G224" s="108">
        <v>124500</v>
      </c>
      <c r="H224" s="109">
        <v>0</v>
      </c>
      <c r="I224" s="108">
        <v>8000</v>
      </c>
      <c r="J224" s="115" t="s">
        <v>92</v>
      </c>
      <c r="K224" s="39" t="s">
        <v>13</v>
      </c>
      <c r="L224" s="36" t="s">
        <v>58</v>
      </c>
      <c r="M224" s="34" t="s">
        <v>374</v>
      </c>
      <c r="N224" s="119">
        <f t="shared" si="9"/>
        <v>-8000</v>
      </c>
      <c r="O224" s="107">
        <f t="shared" si="10"/>
        <v>-8000</v>
      </c>
      <c r="P224" s="107">
        <f t="shared" si="11"/>
        <v>0</v>
      </c>
    </row>
    <row r="225" spans="1:16" ht="20.25" x14ac:dyDescent="0.2">
      <c r="A225" s="101">
        <v>4</v>
      </c>
      <c r="B225" s="122">
        <v>3</v>
      </c>
      <c r="C225" s="102" t="s">
        <v>378</v>
      </c>
      <c r="D225" s="109">
        <v>0</v>
      </c>
      <c r="E225" s="108">
        <v>6465</v>
      </c>
      <c r="F225" s="108">
        <v>779507</v>
      </c>
      <c r="G225" s="108">
        <v>774342</v>
      </c>
      <c r="H225" s="109">
        <v>0</v>
      </c>
      <c r="I225" s="108">
        <v>1300</v>
      </c>
      <c r="J225" s="115" t="s">
        <v>92</v>
      </c>
      <c r="K225" s="39" t="s">
        <v>13</v>
      </c>
      <c r="L225" s="36" t="s">
        <v>58</v>
      </c>
      <c r="M225" s="34" t="s">
        <v>568</v>
      </c>
      <c r="N225" s="119">
        <f t="shared" si="9"/>
        <v>-1300</v>
      </c>
      <c r="O225" s="107">
        <f t="shared" si="10"/>
        <v>-1300</v>
      </c>
      <c r="P225" s="107">
        <f t="shared" si="11"/>
        <v>-6465</v>
      </c>
    </row>
    <row r="226" spans="1:16" ht="20.25" x14ac:dyDescent="0.2">
      <c r="A226" s="101">
        <v>4</v>
      </c>
      <c r="B226" s="122">
        <v>4</v>
      </c>
      <c r="C226" s="102" t="s">
        <v>379</v>
      </c>
      <c r="D226" s="109">
        <v>0</v>
      </c>
      <c r="E226" s="109">
        <v>0</v>
      </c>
      <c r="F226" s="109">
        <v>0</v>
      </c>
      <c r="G226" s="108">
        <v>17500</v>
      </c>
      <c r="H226" s="109">
        <v>0</v>
      </c>
      <c r="I226" s="108">
        <v>17500</v>
      </c>
      <c r="J226" s="115" t="s">
        <v>92</v>
      </c>
      <c r="K226" s="39" t="s">
        <v>13</v>
      </c>
      <c r="L226" s="36" t="s">
        <v>58</v>
      </c>
      <c r="M226" s="34" t="s">
        <v>579</v>
      </c>
      <c r="N226" s="119">
        <f t="shared" si="9"/>
        <v>-17500</v>
      </c>
      <c r="O226" s="107">
        <f t="shared" si="10"/>
        <v>-17500</v>
      </c>
      <c r="P226" s="107">
        <f t="shared" si="11"/>
        <v>0</v>
      </c>
    </row>
    <row r="227" spans="1:16" s="130" customFormat="1" x14ac:dyDescent="0.2">
      <c r="A227" s="123">
        <v>4</v>
      </c>
      <c r="B227" s="124">
        <v>5</v>
      </c>
      <c r="C227" s="125" t="s">
        <v>380</v>
      </c>
      <c r="D227" s="131">
        <v>0</v>
      </c>
      <c r="E227" s="131">
        <v>0</v>
      </c>
      <c r="F227" s="131">
        <v>0</v>
      </c>
      <c r="G227" s="126">
        <v>79264.38</v>
      </c>
      <c r="H227" s="131">
        <v>0</v>
      </c>
      <c r="I227" s="126">
        <v>79264.38</v>
      </c>
      <c r="J227" s="132"/>
      <c r="K227" s="127"/>
      <c r="L227" s="127"/>
      <c r="M227" s="127"/>
      <c r="N227" s="128">
        <f t="shared" si="9"/>
        <v>-79264</v>
      </c>
      <c r="O227" s="129">
        <f t="shared" si="10"/>
        <v>-79264.38</v>
      </c>
      <c r="P227" s="129">
        <f t="shared" si="11"/>
        <v>0</v>
      </c>
    </row>
    <row r="228" spans="1:16" ht="20.25" x14ac:dyDescent="0.2">
      <c r="A228" s="101">
        <v>5</v>
      </c>
      <c r="B228" s="122">
        <v>1</v>
      </c>
      <c r="C228" s="102" t="s">
        <v>381</v>
      </c>
      <c r="D228" s="109">
        <v>0</v>
      </c>
      <c r="E228" s="109">
        <v>0</v>
      </c>
      <c r="F228" s="109">
        <v>0</v>
      </c>
      <c r="G228" s="108">
        <v>79264.38</v>
      </c>
      <c r="H228" s="109">
        <v>0</v>
      </c>
      <c r="I228" s="108">
        <v>79264.38</v>
      </c>
      <c r="J228" s="115" t="s">
        <v>92</v>
      </c>
      <c r="K228" s="39" t="s">
        <v>13</v>
      </c>
      <c r="L228" s="36" t="s">
        <v>58</v>
      </c>
      <c r="M228" s="34" t="s">
        <v>569</v>
      </c>
      <c r="N228" s="119">
        <f t="shared" si="9"/>
        <v>-79264</v>
      </c>
      <c r="O228" s="107">
        <f t="shared" si="10"/>
        <v>-79264.38</v>
      </c>
      <c r="P228" s="107">
        <f t="shared" si="11"/>
        <v>0</v>
      </c>
    </row>
    <row r="229" spans="1:16" s="130" customFormat="1" x14ac:dyDescent="0.2">
      <c r="A229" s="123">
        <v>3</v>
      </c>
      <c r="B229" s="124">
        <v>2109</v>
      </c>
      <c r="C229" s="125" t="s">
        <v>382</v>
      </c>
      <c r="D229" s="126">
        <v>30979.06</v>
      </c>
      <c r="E229" s="131">
        <v>0</v>
      </c>
      <c r="F229" s="126">
        <v>67406235.75</v>
      </c>
      <c r="G229" s="126">
        <v>67187391.489999995</v>
      </c>
      <c r="H229" s="126">
        <v>249823.32</v>
      </c>
      <c r="I229" s="131">
        <v>0</v>
      </c>
      <c r="J229" s="127"/>
      <c r="K229" s="127"/>
      <c r="L229" s="127"/>
      <c r="M229" s="127"/>
      <c r="N229" s="128">
        <f t="shared" si="9"/>
        <v>249823</v>
      </c>
      <c r="O229" s="129">
        <f t="shared" si="10"/>
        <v>249823.32</v>
      </c>
      <c r="P229" s="129">
        <f t="shared" si="11"/>
        <v>30979.06</v>
      </c>
    </row>
    <row r="230" spans="1:16" ht="20.25" x14ac:dyDescent="0.2">
      <c r="A230" s="101">
        <v>4</v>
      </c>
      <c r="B230" s="122">
        <v>1</v>
      </c>
      <c r="C230" s="102" t="s">
        <v>383</v>
      </c>
      <c r="D230" s="108">
        <v>30979.06</v>
      </c>
      <c r="E230" s="109">
        <v>0</v>
      </c>
      <c r="F230" s="108">
        <v>66936202.659999996</v>
      </c>
      <c r="G230" s="108">
        <v>66717358.409999996</v>
      </c>
      <c r="H230" s="108">
        <v>249823.32</v>
      </c>
      <c r="I230" s="109">
        <v>0</v>
      </c>
      <c r="J230" s="115" t="s">
        <v>92</v>
      </c>
      <c r="K230" s="39" t="s">
        <v>0</v>
      </c>
      <c r="L230" s="36" t="s">
        <v>83</v>
      </c>
      <c r="M230" s="23" t="s">
        <v>115</v>
      </c>
      <c r="N230" s="119">
        <f t="shared" si="9"/>
        <v>249823</v>
      </c>
      <c r="O230" s="107">
        <f t="shared" si="10"/>
        <v>249823.32</v>
      </c>
      <c r="P230" s="107">
        <f t="shared" si="11"/>
        <v>30979.06</v>
      </c>
    </row>
    <row r="231" spans="1:16" x14ac:dyDescent="0.2">
      <c r="A231" s="101">
        <v>4</v>
      </c>
      <c r="B231" s="122">
        <v>2</v>
      </c>
      <c r="C231" s="102" t="s">
        <v>384</v>
      </c>
      <c r="D231" s="109">
        <v>0</v>
      </c>
      <c r="E231" s="109">
        <v>0</v>
      </c>
      <c r="F231" s="108">
        <v>470033.08</v>
      </c>
      <c r="G231" s="108">
        <v>470033.08</v>
      </c>
      <c r="H231" s="109">
        <v>0</v>
      </c>
      <c r="I231" s="109">
        <v>0</v>
      </c>
      <c r="J231" s="103" t="s">
        <v>92</v>
      </c>
      <c r="K231" s="103"/>
      <c r="L231" s="103"/>
      <c r="M231" s="103"/>
      <c r="N231" s="119">
        <f t="shared" si="9"/>
        <v>0</v>
      </c>
      <c r="O231" s="107">
        <f t="shared" si="10"/>
        <v>0</v>
      </c>
      <c r="P231" s="107">
        <f t="shared" si="11"/>
        <v>0</v>
      </c>
    </row>
    <row r="232" spans="1:16" s="154" customFormat="1" ht="15.75" x14ac:dyDescent="0.2">
      <c r="A232" s="147">
        <v>2</v>
      </c>
      <c r="B232" s="148">
        <v>2200</v>
      </c>
      <c r="C232" s="149" t="s">
        <v>385</v>
      </c>
      <c r="D232" s="155">
        <v>0</v>
      </c>
      <c r="E232" s="155">
        <v>0</v>
      </c>
      <c r="F232" s="150">
        <v>1193699.99</v>
      </c>
      <c r="G232" s="150">
        <v>8497239.9700000007</v>
      </c>
      <c r="H232" s="155">
        <v>0</v>
      </c>
      <c r="I232" s="150">
        <v>7303539.9800000004</v>
      </c>
      <c r="J232" s="151"/>
      <c r="K232" s="151"/>
      <c r="L232" s="151"/>
      <c r="M232" s="151"/>
      <c r="N232" s="152">
        <f t="shared" si="9"/>
        <v>-7303540</v>
      </c>
      <c r="O232" s="153">
        <f t="shared" si="10"/>
        <v>-7303539.9800000004</v>
      </c>
      <c r="P232" s="153">
        <f t="shared" si="11"/>
        <v>0</v>
      </c>
    </row>
    <row r="233" spans="1:16" s="130" customFormat="1" x14ac:dyDescent="0.2">
      <c r="A233" s="123">
        <v>3</v>
      </c>
      <c r="B233" s="124">
        <v>2201</v>
      </c>
      <c r="C233" s="125" t="s">
        <v>386</v>
      </c>
      <c r="D233" s="131">
        <v>0</v>
      </c>
      <c r="E233" s="131">
        <v>0</v>
      </c>
      <c r="F233" s="126">
        <v>1193699.99</v>
      </c>
      <c r="G233" s="126">
        <v>8497239.9700000007</v>
      </c>
      <c r="H233" s="131">
        <v>0</v>
      </c>
      <c r="I233" s="126">
        <v>7303539.9800000004</v>
      </c>
      <c r="J233" s="127"/>
      <c r="K233" s="127"/>
      <c r="L233" s="127"/>
      <c r="M233" s="127"/>
      <c r="N233" s="128">
        <f t="shared" si="9"/>
        <v>-7303540</v>
      </c>
      <c r="O233" s="129">
        <f t="shared" si="10"/>
        <v>-7303539.9800000004</v>
      </c>
      <c r="P233" s="129">
        <f t="shared" si="11"/>
        <v>0</v>
      </c>
    </row>
    <row r="234" spans="1:16" ht="20.25" x14ac:dyDescent="0.2">
      <c r="A234" s="101">
        <v>4</v>
      </c>
      <c r="B234" s="122">
        <v>1</v>
      </c>
      <c r="C234" s="102" t="s">
        <v>387</v>
      </c>
      <c r="D234" s="109">
        <v>0</v>
      </c>
      <c r="E234" s="109">
        <v>0</v>
      </c>
      <c r="F234" s="108">
        <v>1193699.99</v>
      </c>
      <c r="G234" s="108">
        <v>8497239.9700000007</v>
      </c>
      <c r="H234" s="109">
        <v>0</v>
      </c>
      <c r="I234" s="108">
        <v>7303539.9800000004</v>
      </c>
      <c r="J234" s="115" t="s">
        <v>92</v>
      </c>
      <c r="K234" s="39" t="s">
        <v>13</v>
      </c>
      <c r="L234" s="47" t="s">
        <v>554</v>
      </c>
      <c r="M234" s="47" t="s">
        <v>554</v>
      </c>
      <c r="N234" s="119">
        <f t="shared" si="9"/>
        <v>-7303540</v>
      </c>
      <c r="O234" s="107">
        <f t="shared" si="10"/>
        <v>-7303539.9800000004</v>
      </c>
      <c r="P234" s="107">
        <f t="shared" si="11"/>
        <v>0</v>
      </c>
    </row>
    <row r="235" spans="1:16" s="154" customFormat="1" ht="15.75" x14ac:dyDescent="0.2">
      <c r="A235" s="147">
        <v>2</v>
      </c>
      <c r="B235" s="148">
        <v>2300</v>
      </c>
      <c r="C235" s="149" t="s">
        <v>388</v>
      </c>
      <c r="D235" s="155">
        <v>0</v>
      </c>
      <c r="E235" s="150">
        <v>515149</v>
      </c>
      <c r="F235" s="150">
        <v>470402.86</v>
      </c>
      <c r="G235" s="150">
        <v>26787</v>
      </c>
      <c r="H235" s="155">
        <v>0</v>
      </c>
      <c r="I235" s="150">
        <v>71533.14</v>
      </c>
      <c r="J235" s="151"/>
      <c r="K235" s="151"/>
      <c r="L235" s="151"/>
      <c r="M235" s="151"/>
      <c r="N235" s="152">
        <f t="shared" si="9"/>
        <v>-71533</v>
      </c>
      <c r="O235" s="153">
        <f t="shared" si="10"/>
        <v>-71533.14</v>
      </c>
      <c r="P235" s="153">
        <f t="shared" si="11"/>
        <v>-515149</v>
      </c>
    </row>
    <row r="236" spans="1:16" s="130" customFormat="1" x14ac:dyDescent="0.2">
      <c r="A236" s="123">
        <v>3</v>
      </c>
      <c r="B236" s="124">
        <v>2301</v>
      </c>
      <c r="C236" s="125" t="s">
        <v>389</v>
      </c>
      <c r="D236" s="131">
        <v>0</v>
      </c>
      <c r="E236" s="126">
        <v>470403</v>
      </c>
      <c r="F236" s="126">
        <v>470402.86</v>
      </c>
      <c r="G236" s="131">
        <v>0</v>
      </c>
      <c r="H236" s="131">
        <v>0</v>
      </c>
      <c r="I236" s="131">
        <v>0.14000000000000001</v>
      </c>
      <c r="J236" s="127"/>
      <c r="K236" s="127"/>
      <c r="L236" s="127"/>
      <c r="M236" s="127"/>
      <c r="N236" s="128">
        <f t="shared" si="9"/>
        <v>0</v>
      </c>
      <c r="O236" s="129">
        <f t="shared" si="10"/>
        <v>-0.14000000000000001</v>
      </c>
      <c r="P236" s="129">
        <f t="shared" si="11"/>
        <v>-470403</v>
      </c>
    </row>
    <row r="237" spans="1:16" ht="20.25" x14ac:dyDescent="0.2">
      <c r="A237" s="101">
        <v>4</v>
      </c>
      <c r="B237" s="122">
        <v>1</v>
      </c>
      <c r="C237" s="102" t="s">
        <v>390</v>
      </c>
      <c r="D237" s="109">
        <v>0</v>
      </c>
      <c r="E237" s="108">
        <v>470403</v>
      </c>
      <c r="F237" s="108">
        <v>470402.86</v>
      </c>
      <c r="G237" s="109">
        <v>0</v>
      </c>
      <c r="H237" s="109">
        <v>0</v>
      </c>
      <c r="I237" s="109">
        <v>0.14000000000000001</v>
      </c>
      <c r="J237" s="103" t="s">
        <v>92</v>
      </c>
      <c r="K237" s="103"/>
      <c r="L237" s="48" t="s">
        <v>85</v>
      </c>
      <c r="M237" s="71" t="s">
        <v>561</v>
      </c>
      <c r="N237" s="119">
        <f t="shared" si="9"/>
        <v>0</v>
      </c>
      <c r="O237" s="107">
        <f t="shared" si="10"/>
        <v>-0.14000000000000001</v>
      </c>
      <c r="P237" s="107">
        <f t="shared" si="11"/>
        <v>-470403</v>
      </c>
    </row>
    <row r="238" spans="1:16" s="130" customFormat="1" x14ac:dyDescent="0.2">
      <c r="A238" s="123">
        <v>3</v>
      </c>
      <c r="B238" s="124">
        <v>2303</v>
      </c>
      <c r="C238" s="125" t="s">
        <v>391</v>
      </c>
      <c r="D238" s="131">
        <v>0</v>
      </c>
      <c r="E238" s="126">
        <v>44746</v>
      </c>
      <c r="F238" s="131">
        <v>0</v>
      </c>
      <c r="G238" s="126">
        <v>26787</v>
      </c>
      <c r="H238" s="131">
        <v>0</v>
      </c>
      <c r="I238" s="126">
        <v>71533</v>
      </c>
      <c r="J238" s="132"/>
      <c r="K238" s="127"/>
      <c r="L238" s="127"/>
      <c r="M238" s="127"/>
      <c r="N238" s="128">
        <f t="shared" si="9"/>
        <v>-71533</v>
      </c>
      <c r="O238" s="129">
        <f t="shared" si="10"/>
        <v>-71533</v>
      </c>
      <c r="P238" s="129">
        <f t="shared" si="11"/>
        <v>-44746</v>
      </c>
    </row>
    <row r="239" spans="1:16" ht="20.25" x14ac:dyDescent="0.2">
      <c r="A239" s="101">
        <v>4</v>
      </c>
      <c r="B239" s="122">
        <v>1</v>
      </c>
      <c r="C239" s="102" t="s">
        <v>392</v>
      </c>
      <c r="D239" s="109">
        <v>0</v>
      </c>
      <c r="E239" s="108">
        <v>44746</v>
      </c>
      <c r="F239" s="109">
        <v>0</v>
      </c>
      <c r="G239" s="108">
        <v>26787</v>
      </c>
      <c r="H239" s="109">
        <v>0</v>
      </c>
      <c r="I239" s="108">
        <v>71533</v>
      </c>
      <c r="J239" s="103" t="s">
        <v>92</v>
      </c>
      <c r="K239" s="39" t="s">
        <v>13</v>
      </c>
      <c r="L239" s="36" t="s">
        <v>62</v>
      </c>
      <c r="M239" s="36" t="s">
        <v>62</v>
      </c>
      <c r="N239" s="119">
        <f t="shared" si="9"/>
        <v>-71533</v>
      </c>
      <c r="O239" s="107">
        <f t="shared" si="10"/>
        <v>-71533</v>
      </c>
      <c r="P239" s="107">
        <f t="shared" si="11"/>
        <v>-44746</v>
      </c>
    </row>
    <row r="240" spans="1:16" s="154" customFormat="1" ht="15.75" x14ac:dyDescent="0.2">
      <c r="A240" s="147">
        <v>2</v>
      </c>
      <c r="B240" s="148">
        <v>2400</v>
      </c>
      <c r="C240" s="149" t="s">
        <v>393</v>
      </c>
      <c r="D240" s="155">
        <v>0</v>
      </c>
      <c r="E240" s="150">
        <v>664296.32999999996</v>
      </c>
      <c r="F240" s="150">
        <v>276297</v>
      </c>
      <c r="G240" s="150">
        <v>51215.12</v>
      </c>
      <c r="H240" s="155">
        <v>0</v>
      </c>
      <c r="I240" s="150">
        <v>439214.45</v>
      </c>
      <c r="J240" s="151"/>
      <c r="K240" s="151"/>
      <c r="L240" s="151"/>
      <c r="M240" s="151"/>
      <c r="N240" s="152">
        <f t="shared" si="9"/>
        <v>-439214</v>
      </c>
      <c r="O240" s="153">
        <f t="shared" si="10"/>
        <v>-439214.45</v>
      </c>
      <c r="P240" s="153">
        <f t="shared" si="11"/>
        <v>-664296.32999999996</v>
      </c>
    </row>
    <row r="241" spans="1:16" s="130" customFormat="1" x14ac:dyDescent="0.2">
      <c r="A241" s="123">
        <v>3</v>
      </c>
      <c r="B241" s="124">
        <v>2401</v>
      </c>
      <c r="C241" s="125" t="s">
        <v>394</v>
      </c>
      <c r="D241" s="131">
        <v>0</v>
      </c>
      <c r="E241" s="126">
        <v>387999.33</v>
      </c>
      <c r="F241" s="131">
        <v>0</v>
      </c>
      <c r="G241" s="126">
        <v>51215.12</v>
      </c>
      <c r="H241" s="131">
        <v>0</v>
      </c>
      <c r="I241" s="126">
        <v>439214.45</v>
      </c>
      <c r="J241" s="127"/>
      <c r="K241" s="127"/>
      <c r="L241" s="127"/>
      <c r="M241" s="127"/>
      <c r="N241" s="128">
        <f t="shared" si="9"/>
        <v>-439214</v>
      </c>
      <c r="O241" s="129">
        <f t="shared" si="10"/>
        <v>-439214.45</v>
      </c>
      <c r="P241" s="129">
        <f t="shared" si="11"/>
        <v>-387999.33</v>
      </c>
    </row>
    <row r="242" spans="1:16" ht="20.25" x14ac:dyDescent="0.2">
      <c r="A242" s="101">
        <v>4</v>
      </c>
      <c r="B242" s="122">
        <v>1</v>
      </c>
      <c r="C242" s="102" t="s">
        <v>395</v>
      </c>
      <c r="D242" s="109">
        <v>0</v>
      </c>
      <c r="E242" s="108">
        <v>18009.080000000002</v>
      </c>
      <c r="F242" s="109">
        <v>0</v>
      </c>
      <c r="G242" s="108">
        <v>8750.0400000000009</v>
      </c>
      <c r="H242" s="109">
        <v>0</v>
      </c>
      <c r="I242" s="108">
        <v>26759.119999999999</v>
      </c>
      <c r="J242" s="115" t="s">
        <v>92</v>
      </c>
      <c r="K242" s="39" t="s">
        <v>9</v>
      </c>
      <c r="L242" s="36" t="s">
        <v>574</v>
      </c>
      <c r="M242" s="97" t="s">
        <v>562</v>
      </c>
      <c r="N242" s="119">
        <f t="shared" si="9"/>
        <v>-26759</v>
      </c>
      <c r="O242" s="107">
        <f t="shared" si="10"/>
        <v>-26759.119999999999</v>
      </c>
      <c r="P242" s="107">
        <f t="shared" si="11"/>
        <v>-18009.080000000002</v>
      </c>
    </row>
    <row r="243" spans="1:16" ht="20.25" x14ac:dyDescent="0.2">
      <c r="A243" s="101">
        <v>4</v>
      </c>
      <c r="B243" s="122">
        <v>2</v>
      </c>
      <c r="C243" s="102" t="s">
        <v>396</v>
      </c>
      <c r="D243" s="109">
        <v>0</v>
      </c>
      <c r="E243" s="108">
        <v>331185</v>
      </c>
      <c r="F243" s="109">
        <v>0</v>
      </c>
      <c r="G243" s="109">
        <v>779.27</v>
      </c>
      <c r="H243" s="109">
        <v>0</v>
      </c>
      <c r="I243" s="108">
        <v>331964.27</v>
      </c>
      <c r="J243" s="115" t="s">
        <v>92</v>
      </c>
      <c r="K243" s="39" t="s">
        <v>9</v>
      </c>
      <c r="L243" s="36" t="s">
        <v>574</v>
      </c>
      <c r="M243" s="97" t="s">
        <v>122</v>
      </c>
      <c r="N243" s="119">
        <f t="shared" si="9"/>
        <v>-331964</v>
      </c>
      <c r="O243" s="107">
        <f t="shared" si="10"/>
        <v>-331964.27</v>
      </c>
      <c r="P243" s="107">
        <f t="shared" si="11"/>
        <v>-331185</v>
      </c>
    </row>
    <row r="244" spans="1:16" ht="20.25" x14ac:dyDescent="0.2">
      <c r="A244" s="101">
        <v>4</v>
      </c>
      <c r="B244" s="122">
        <v>3</v>
      </c>
      <c r="C244" s="102" t="s">
        <v>397</v>
      </c>
      <c r="D244" s="109">
        <v>0</v>
      </c>
      <c r="E244" s="108">
        <v>18855.89</v>
      </c>
      <c r="F244" s="109">
        <v>0</v>
      </c>
      <c r="G244" s="108">
        <v>7782.67</v>
      </c>
      <c r="H244" s="109">
        <v>0</v>
      </c>
      <c r="I244" s="108">
        <v>26638.560000000001</v>
      </c>
      <c r="J244" s="115" t="s">
        <v>92</v>
      </c>
      <c r="K244" s="39" t="s">
        <v>9</v>
      </c>
      <c r="L244" s="36" t="s">
        <v>574</v>
      </c>
      <c r="M244" s="97" t="s">
        <v>119</v>
      </c>
      <c r="N244" s="119">
        <f t="shared" si="9"/>
        <v>-26639</v>
      </c>
      <c r="O244" s="107">
        <f t="shared" si="10"/>
        <v>-26638.560000000001</v>
      </c>
      <c r="P244" s="107">
        <f t="shared" si="11"/>
        <v>-18855.89</v>
      </c>
    </row>
    <row r="245" spans="1:16" ht="20.25" x14ac:dyDescent="0.2">
      <c r="A245" s="101">
        <v>4</v>
      </c>
      <c r="B245" s="122">
        <v>4</v>
      </c>
      <c r="C245" s="102" t="s">
        <v>398</v>
      </c>
      <c r="D245" s="109">
        <v>0</v>
      </c>
      <c r="E245" s="108">
        <v>13999.96</v>
      </c>
      <c r="F245" s="109">
        <v>0</v>
      </c>
      <c r="G245" s="108">
        <v>3792.22</v>
      </c>
      <c r="H245" s="109">
        <v>0</v>
      </c>
      <c r="I245" s="108">
        <v>17792.18</v>
      </c>
      <c r="J245" s="115" t="s">
        <v>92</v>
      </c>
      <c r="K245" s="39" t="s">
        <v>9</v>
      </c>
      <c r="L245" s="36" t="s">
        <v>574</v>
      </c>
      <c r="M245" s="97" t="s">
        <v>120</v>
      </c>
      <c r="N245" s="119">
        <f t="shared" si="9"/>
        <v>-17792</v>
      </c>
      <c r="O245" s="107">
        <f t="shared" si="10"/>
        <v>-17792.18</v>
      </c>
      <c r="P245" s="107">
        <f t="shared" si="11"/>
        <v>-13999.96</v>
      </c>
    </row>
    <row r="246" spans="1:16" ht="20.25" x14ac:dyDescent="0.2">
      <c r="A246" s="101">
        <v>4</v>
      </c>
      <c r="B246" s="122">
        <v>5</v>
      </c>
      <c r="C246" s="102" t="s">
        <v>399</v>
      </c>
      <c r="D246" s="109">
        <v>0</v>
      </c>
      <c r="E246" s="108">
        <v>4379.3999999999996</v>
      </c>
      <c r="F246" s="109">
        <v>0</v>
      </c>
      <c r="G246" s="109">
        <v>860.08</v>
      </c>
      <c r="H246" s="109">
        <v>0</v>
      </c>
      <c r="I246" s="108">
        <v>5239.4799999999996</v>
      </c>
      <c r="J246" s="115" t="s">
        <v>92</v>
      </c>
      <c r="K246" s="39" t="s">
        <v>9</v>
      </c>
      <c r="L246" s="36" t="s">
        <v>574</v>
      </c>
      <c r="M246" s="97" t="s">
        <v>121</v>
      </c>
      <c r="N246" s="119">
        <f t="shared" si="9"/>
        <v>-5239</v>
      </c>
      <c r="O246" s="107">
        <f t="shared" si="10"/>
        <v>-5239.4799999999996</v>
      </c>
      <c r="P246" s="107">
        <f t="shared" si="11"/>
        <v>-4379.3999999999996</v>
      </c>
    </row>
    <row r="247" spans="1:16" ht="20.25" x14ac:dyDescent="0.2">
      <c r="A247" s="101">
        <v>4</v>
      </c>
      <c r="B247" s="122">
        <v>6</v>
      </c>
      <c r="C247" s="102" t="s">
        <v>400</v>
      </c>
      <c r="D247" s="109">
        <v>0</v>
      </c>
      <c r="E247" s="108">
        <v>1570</v>
      </c>
      <c r="F247" s="109">
        <v>0</v>
      </c>
      <c r="G247" s="108">
        <v>7536</v>
      </c>
      <c r="H247" s="109">
        <v>0</v>
      </c>
      <c r="I247" s="108">
        <v>9106</v>
      </c>
      <c r="J247" s="115" t="s">
        <v>92</v>
      </c>
      <c r="K247" s="39" t="s">
        <v>9</v>
      </c>
      <c r="L247" s="36" t="s">
        <v>574</v>
      </c>
      <c r="M247" s="58" t="s">
        <v>123</v>
      </c>
      <c r="N247" s="119">
        <f t="shared" si="9"/>
        <v>-9106</v>
      </c>
      <c r="O247" s="107">
        <f t="shared" si="10"/>
        <v>-9106</v>
      </c>
      <c r="P247" s="107">
        <f t="shared" si="11"/>
        <v>-1570</v>
      </c>
    </row>
    <row r="248" spans="1:16" ht="20.25" x14ac:dyDescent="0.2">
      <c r="A248" s="101">
        <v>4</v>
      </c>
      <c r="B248" s="122">
        <v>7</v>
      </c>
      <c r="C248" s="102" t="s">
        <v>401</v>
      </c>
      <c r="D248" s="109">
        <v>0</v>
      </c>
      <c r="E248" s="109">
        <v>0</v>
      </c>
      <c r="F248" s="109">
        <v>0</v>
      </c>
      <c r="G248" s="108">
        <v>8184</v>
      </c>
      <c r="H248" s="109">
        <v>0</v>
      </c>
      <c r="I248" s="108">
        <v>8184</v>
      </c>
      <c r="J248" s="115" t="s">
        <v>92</v>
      </c>
      <c r="K248" s="39" t="s">
        <v>9</v>
      </c>
      <c r="L248" s="36" t="s">
        <v>574</v>
      </c>
      <c r="M248" s="97" t="s">
        <v>558</v>
      </c>
      <c r="N248" s="119">
        <f t="shared" si="9"/>
        <v>-8184</v>
      </c>
      <c r="O248" s="107">
        <f t="shared" si="10"/>
        <v>-8184</v>
      </c>
      <c r="P248" s="107">
        <f t="shared" si="11"/>
        <v>0</v>
      </c>
    </row>
    <row r="249" spans="1:16" ht="20.25" x14ac:dyDescent="0.2">
      <c r="A249" s="101">
        <v>4</v>
      </c>
      <c r="B249" s="122">
        <v>8</v>
      </c>
      <c r="C249" s="102" t="s">
        <v>402</v>
      </c>
      <c r="D249" s="109">
        <v>0</v>
      </c>
      <c r="E249" s="109">
        <v>0</v>
      </c>
      <c r="F249" s="109">
        <v>0</v>
      </c>
      <c r="G249" s="108">
        <v>8358.5</v>
      </c>
      <c r="H249" s="109">
        <v>0</v>
      </c>
      <c r="I249" s="108">
        <v>8358.5</v>
      </c>
      <c r="J249" s="115" t="s">
        <v>92</v>
      </c>
      <c r="K249" s="39" t="s">
        <v>9</v>
      </c>
      <c r="L249" s="36" t="s">
        <v>574</v>
      </c>
      <c r="M249" s="97" t="s">
        <v>559</v>
      </c>
      <c r="N249" s="119">
        <f t="shared" si="9"/>
        <v>-8359</v>
      </c>
      <c r="O249" s="107">
        <f t="shared" si="10"/>
        <v>-8358.5</v>
      </c>
      <c r="P249" s="107">
        <f t="shared" si="11"/>
        <v>0</v>
      </c>
    </row>
    <row r="250" spans="1:16" ht="20.25" x14ac:dyDescent="0.2">
      <c r="A250" s="101">
        <v>4</v>
      </c>
      <c r="B250" s="122">
        <v>9</v>
      </c>
      <c r="C250" s="102" t="s">
        <v>403</v>
      </c>
      <c r="D250" s="109">
        <v>0</v>
      </c>
      <c r="E250" s="109">
        <v>0</v>
      </c>
      <c r="F250" s="109">
        <v>0</v>
      </c>
      <c r="G250" s="109">
        <v>360</v>
      </c>
      <c r="H250" s="109">
        <v>0</v>
      </c>
      <c r="I250" s="109">
        <v>360</v>
      </c>
      <c r="J250" s="115" t="s">
        <v>92</v>
      </c>
      <c r="K250" s="39" t="s">
        <v>9</v>
      </c>
      <c r="L250" s="36" t="s">
        <v>574</v>
      </c>
      <c r="M250" s="97" t="s">
        <v>560</v>
      </c>
      <c r="N250" s="119">
        <f t="shared" si="9"/>
        <v>-360</v>
      </c>
      <c r="O250" s="107">
        <f t="shared" si="10"/>
        <v>-360</v>
      </c>
      <c r="P250" s="107">
        <f t="shared" si="11"/>
        <v>0</v>
      </c>
    </row>
    <row r="251" spans="1:16" ht="20.25" x14ac:dyDescent="0.2">
      <c r="A251" s="101">
        <v>4</v>
      </c>
      <c r="B251" s="122">
        <v>10</v>
      </c>
      <c r="C251" s="102" t="s">
        <v>404</v>
      </c>
      <c r="D251" s="109">
        <v>0</v>
      </c>
      <c r="E251" s="109">
        <v>0</v>
      </c>
      <c r="F251" s="109">
        <v>0</v>
      </c>
      <c r="G251" s="108">
        <v>4722.92</v>
      </c>
      <c r="H251" s="109">
        <v>0</v>
      </c>
      <c r="I251" s="108">
        <v>4722.92</v>
      </c>
      <c r="J251" s="115" t="s">
        <v>92</v>
      </c>
      <c r="K251" s="39" t="s">
        <v>9</v>
      </c>
      <c r="L251" s="36" t="s">
        <v>574</v>
      </c>
      <c r="M251" s="97" t="s">
        <v>562</v>
      </c>
      <c r="N251" s="119">
        <f t="shared" si="9"/>
        <v>-4723</v>
      </c>
      <c r="O251" s="107">
        <f t="shared" si="10"/>
        <v>-4722.92</v>
      </c>
      <c r="P251" s="107">
        <f t="shared" si="11"/>
        <v>0</v>
      </c>
    </row>
    <row r="252" spans="1:16" ht="20.25" x14ac:dyDescent="0.2">
      <c r="A252" s="101">
        <v>4</v>
      </c>
      <c r="B252" s="122">
        <v>12</v>
      </c>
      <c r="C252" s="102" t="s">
        <v>405</v>
      </c>
      <c r="D252" s="109">
        <v>0</v>
      </c>
      <c r="E252" s="109">
        <v>0</v>
      </c>
      <c r="F252" s="109">
        <v>0</v>
      </c>
      <c r="G252" s="109">
        <v>89.42</v>
      </c>
      <c r="H252" s="109">
        <v>0</v>
      </c>
      <c r="I252" s="109">
        <v>89.42</v>
      </c>
      <c r="J252" s="115" t="s">
        <v>92</v>
      </c>
      <c r="K252" s="39" t="s">
        <v>9</v>
      </c>
      <c r="L252" s="36" t="s">
        <v>574</v>
      </c>
      <c r="M252" s="97" t="s">
        <v>120</v>
      </c>
      <c r="N252" s="119">
        <f t="shared" si="9"/>
        <v>-89</v>
      </c>
      <c r="O252" s="107">
        <f t="shared" si="10"/>
        <v>-89.42</v>
      </c>
      <c r="P252" s="107">
        <f t="shared" si="11"/>
        <v>0</v>
      </c>
    </row>
    <row r="253" spans="1:16" s="130" customFormat="1" x14ac:dyDescent="0.2">
      <c r="A253" s="123">
        <v>3</v>
      </c>
      <c r="B253" s="124">
        <v>2404</v>
      </c>
      <c r="C253" s="125" t="s">
        <v>406</v>
      </c>
      <c r="D253" s="131">
        <v>0</v>
      </c>
      <c r="E253" s="126">
        <v>276297</v>
      </c>
      <c r="F253" s="177">
        <v>276297</v>
      </c>
      <c r="G253" s="131">
        <v>0</v>
      </c>
      <c r="H253" s="131">
        <v>0</v>
      </c>
      <c r="I253" s="131">
        <v>0</v>
      </c>
      <c r="J253" s="127"/>
      <c r="K253" s="127"/>
      <c r="L253" s="127"/>
      <c r="M253" s="127"/>
      <c r="N253" s="128">
        <f t="shared" si="9"/>
        <v>0</v>
      </c>
      <c r="O253" s="129">
        <f t="shared" si="10"/>
        <v>0</v>
      </c>
      <c r="P253" s="129">
        <f t="shared" si="11"/>
        <v>-276297</v>
      </c>
    </row>
    <row r="254" spans="1:16" x14ac:dyDescent="0.2">
      <c r="A254" s="101">
        <v>4</v>
      </c>
      <c r="B254" s="122">
        <v>1</v>
      </c>
      <c r="C254" s="102" t="s">
        <v>407</v>
      </c>
      <c r="D254" s="109">
        <v>0</v>
      </c>
      <c r="E254" s="108">
        <v>276297</v>
      </c>
      <c r="F254" s="108">
        <v>276297</v>
      </c>
      <c r="G254" s="109">
        <v>0</v>
      </c>
      <c r="H254" s="109">
        <v>0</v>
      </c>
      <c r="I254" s="109">
        <v>0</v>
      </c>
      <c r="J254" s="103" t="s">
        <v>92</v>
      </c>
      <c r="K254" s="103"/>
      <c r="L254" s="103"/>
      <c r="M254" s="103"/>
      <c r="N254" s="119">
        <f t="shared" si="9"/>
        <v>0</v>
      </c>
      <c r="O254" s="107">
        <f t="shared" si="10"/>
        <v>0</v>
      </c>
      <c r="P254" s="107">
        <f t="shared" si="11"/>
        <v>-276297</v>
      </c>
    </row>
    <row r="255" spans="1:16" s="154" customFormat="1" ht="15.75" x14ac:dyDescent="0.2">
      <c r="A255" s="147">
        <v>1</v>
      </c>
      <c r="B255" s="148">
        <v>3000</v>
      </c>
      <c r="C255" s="149" t="s">
        <v>408</v>
      </c>
      <c r="D255" s="155">
        <v>0</v>
      </c>
      <c r="E255" s="155">
        <v>0</v>
      </c>
      <c r="F255" s="150">
        <v>91500</v>
      </c>
      <c r="G255" s="150">
        <v>449143344.17000002</v>
      </c>
      <c r="H255" s="155">
        <v>0</v>
      </c>
      <c r="I255" s="150">
        <v>449051844.17000002</v>
      </c>
      <c r="J255" s="151"/>
      <c r="K255" s="151"/>
      <c r="L255" s="151"/>
      <c r="M255" s="151"/>
      <c r="N255" s="152">
        <f t="shared" si="9"/>
        <v>-449051844</v>
      </c>
      <c r="O255" s="153">
        <f t="shared" si="10"/>
        <v>-449051844.17000002</v>
      </c>
      <c r="P255" s="153">
        <f t="shared" si="11"/>
        <v>0</v>
      </c>
    </row>
    <row r="256" spans="1:16" s="154" customFormat="1" ht="15.75" x14ac:dyDescent="0.2">
      <c r="A256" s="147">
        <v>2</v>
      </c>
      <c r="B256" s="148">
        <v>3100</v>
      </c>
      <c r="C256" s="149" t="s">
        <v>409</v>
      </c>
      <c r="D256" s="155">
        <v>0</v>
      </c>
      <c r="E256" s="155">
        <v>0</v>
      </c>
      <c r="F256" s="150">
        <v>91500</v>
      </c>
      <c r="G256" s="150">
        <v>447955052.19</v>
      </c>
      <c r="H256" s="155">
        <v>0</v>
      </c>
      <c r="I256" s="150">
        <v>447863552.19</v>
      </c>
      <c r="J256" s="151"/>
      <c r="K256" s="151"/>
      <c r="L256" s="151"/>
      <c r="M256" s="151"/>
      <c r="N256" s="152">
        <f t="shared" si="9"/>
        <v>-447863552</v>
      </c>
      <c r="O256" s="153">
        <f t="shared" si="10"/>
        <v>-447863552.19</v>
      </c>
      <c r="P256" s="153">
        <f t="shared" si="11"/>
        <v>0</v>
      </c>
    </row>
    <row r="257" spans="1:16" s="130" customFormat="1" x14ac:dyDescent="0.2">
      <c r="A257" s="123">
        <v>3</v>
      </c>
      <c r="B257" s="124">
        <v>3101</v>
      </c>
      <c r="C257" s="125" t="s">
        <v>410</v>
      </c>
      <c r="D257" s="131">
        <v>0</v>
      </c>
      <c r="E257" s="131">
        <v>0</v>
      </c>
      <c r="F257" s="126">
        <v>91500</v>
      </c>
      <c r="G257" s="126">
        <v>447955052.19</v>
      </c>
      <c r="H257" s="131">
        <v>0</v>
      </c>
      <c r="I257" s="126">
        <v>447863552.19</v>
      </c>
      <c r="J257" s="132"/>
      <c r="K257" s="127"/>
      <c r="L257" s="127"/>
      <c r="M257" s="127"/>
      <c r="N257" s="128">
        <f t="shared" si="9"/>
        <v>-447863552</v>
      </c>
      <c r="O257" s="129">
        <f t="shared" si="10"/>
        <v>-447863552.19</v>
      </c>
      <c r="P257" s="129">
        <f t="shared" si="11"/>
        <v>0</v>
      </c>
    </row>
    <row r="258" spans="1:16" ht="20.25" x14ac:dyDescent="0.2">
      <c r="A258" s="101">
        <v>4</v>
      </c>
      <c r="B258" s="122">
        <v>1</v>
      </c>
      <c r="C258" s="102" t="s">
        <v>411</v>
      </c>
      <c r="D258" s="109">
        <v>0</v>
      </c>
      <c r="E258" s="109">
        <v>0</v>
      </c>
      <c r="F258" s="108">
        <v>91500</v>
      </c>
      <c r="G258" s="108">
        <v>447955052.19</v>
      </c>
      <c r="H258" s="109">
        <v>0</v>
      </c>
      <c r="I258" s="108">
        <v>447863552.19</v>
      </c>
      <c r="J258" s="103" t="s">
        <v>109</v>
      </c>
      <c r="K258" s="36" t="s">
        <v>28</v>
      </c>
      <c r="L258" s="36" t="s">
        <v>28</v>
      </c>
      <c r="M258" s="25" t="s">
        <v>106</v>
      </c>
      <c r="N258" s="119">
        <f t="shared" si="9"/>
        <v>-447863552</v>
      </c>
      <c r="O258" s="107">
        <f t="shared" si="10"/>
        <v>-447863552.19</v>
      </c>
      <c r="P258" s="107">
        <f t="shared" si="11"/>
        <v>0</v>
      </c>
    </row>
    <row r="259" spans="1:16" s="154" customFormat="1" ht="15.75" x14ac:dyDescent="0.2">
      <c r="A259" s="147">
        <v>2</v>
      </c>
      <c r="B259" s="148">
        <v>3200</v>
      </c>
      <c r="C259" s="149" t="s">
        <v>412</v>
      </c>
      <c r="D259" s="155">
        <v>0</v>
      </c>
      <c r="E259" s="155">
        <v>0</v>
      </c>
      <c r="F259" s="155">
        <v>0</v>
      </c>
      <c r="G259" s="150">
        <v>1188291.98</v>
      </c>
      <c r="H259" s="155">
        <v>0</v>
      </c>
      <c r="I259" s="150">
        <v>1188291.98</v>
      </c>
      <c r="J259" s="151"/>
      <c r="K259" s="151"/>
      <c r="L259" s="151"/>
      <c r="M259" s="151"/>
      <c r="N259" s="152">
        <f t="shared" ref="N259:N322" si="12">ROUND(O259,0)</f>
        <v>-1188292</v>
      </c>
      <c r="O259" s="153">
        <f t="shared" ref="O259:O322" si="13">H259-I259</f>
        <v>-1188291.98</v>
      </c>
      <c r="P259" s="153">
        <f t="shared" ref="P259:P322" si="14">D259-E259</f>
        <v>0</v>
      </c>
    </row>
    <row r="260" spans="1:16" s="130" customFormat="1" x14ac:dyDescent="0.2">
      <c r="A260" s="123">
        <v>3</v>
      </c>
      <c r="B260" s="124">
        <v>3201</v>
      </c>
      <c r="C260" s="125" t="s">
        <v>413</v>
      </c>
      <c r="D260" s="131">
        <v>0</v>
      </c>
      <c r="E260" s="131">
        <v>0</v>
      </c>
      <c r="F260" s="131">
        <v>0</v>
      </c>
      <c r="G260" s="126">
        <v>1188291.98</v>
      </c>
      <c r="H260" s="131">
        <v>0</v>
      </c>
      <c r="I260" s="126">
        <v>1188291.98</v>
      </c>
      <c r="J260" s="132"/>
      <c r="K260" s="127"/>
      <c r="L260" s="127"/>
      <c r="M260" s="127"/>
      <c r="N260" s="128">
        <f t="shared" si="12"/>
        <v>-1188292</v>
      </c>
      <c r="O260" s="129">
        <f t="shared" si="13"/>
        <v>-1188291.98</v>
      </c>
      <c r="P260" s="129">
        <f t="shared" si="14"/>
        <v>0</v>
      </c>
    </row>
    <row r="261" spans="1:16" ht="20.25" x14ac:dyDescent="0.2">
      <c r="A261" s="101">
        <v>4</v>
      </c>
      <c r="B261" s="122">
        <v>2</v>
      </c>
      <c r="C261" s="102" t="s">
        <v>414</v>
      </c>
      <c r="D261" s="109">
        <v>0</v>
      </c>
      <c r="E261" s="109">
        <v>0</v>
      </c>
      <c r="F261" s="109">
        <v>0</v>
      </c>
      <c r="G261" s="108">
        <v>55906</v>
      </c>
      <c r="H261" s="109">
        <v>0</v>
      </c>
      <c r="I261" s="108">
        <v>55906</v>
      </c>
      <c r="J261" s="115" t="s">
        <v>109</v>
      </c>
      <c r="K261" s="36" t="s">
        <v>29</v>
      </c>
      <c r="L261" s="36" t="s">
        <v>29</v>
      </c>
      <c r="M261" s="21" t="s">
        <v>144</v>
      </c>
      <c r="N261" s="119">
        <f t="shared" si="12"/>
        <v>-55906</v>
      </c>
      <c r="O261" s="107">
        <f t="shared" si="13"/>
        <v>-55906</v>
      </c>
      <c r="P261" s="107">
        <f t="shared" si="14"/>
        <v>0</v>
      </c>
    </row>
    <row r="262" spans="1:16" ht="20.25" x14ac:dyDescent="0.2">
      <c r="A262" s="101">
        <v>4</v>
      </c>
      <c r="B262" s="122">
        <v>3</v>
      </c>
      <c r="C262" s="102" t="s">
        <v>415</v>
      </c>
      <c r="D262" s="109">
        <v>0</v>
      </c>
      <c r="E262" s="109">
        <v>0</v>
      </c>
      <c r="F262" s="109">
        <v>0</v>
      </c>
      <c r="G262" s="108">
        <v>734399.5</v>
      </c>
      <c r="H262" s="109">
        <v>0</v>
      </c>
      <c r="I262" s="108">
        <v>734399.5</v>
      </c>
      <c r="J262" s="115" t="s">
        <v>109</v>
      </c>
      <c r="K262" s="36" t="s">
        <v>29</v>
      </c>
      <c r="L262" s="36" t="s">
        <v>29</v>
      </c>
      <c r="M262" s="21" t="s">
        <v>144</v>
      </c>
      <c r="N262" s="119">
        <f t="shared" si="12"/>
        <v>-734400</v>
      </c>
      <c r="O262" s="107">
        <f t="shared" si="13"/>
        <v>-734399.5</v>
      </c>
      <c r="P262" s="107">
        <f t="shared" si="14"/>
        <v>0</v>
      </c>
    </row>
    <row r="263" spans="1:16" ht="20.25" x14ac:dyDescent="0.2">
      <c r="A263" s="101">
        <v>4</v>
      </c>
      <c r="B263" s="122">
        <v>4</v>
      </c>
      <c r="C263" s="102" t="s">
        <v>416</v>
      </c>
      <c r="D263" s="109">
        <v>0</v>
      </c>
      <c r="E263" s="109">
        <v>0</v>
      </c>
      <c r="F263" s="109">
        <v>0</v>
      </c>
      <c r="G263" s="108">
        <v>29478</v>
      </c>
      <c r="H263" s="109">
        <v>0</v>
      </c>
      <c r="I263" s="108">
        <v>29478</v>
      </c>
      <c r="J263" s="115" t="s">
        <v>109</v>
      </c>
      <c r="K263" s="36" t="s">
        <v>29</v>
      </c>
      <c r="L263" s="36" t="s">
        <v>29</v>
      </c>
      <c r="M263" s="21" t="s">
        <v>144</v>
      </c>
      <c r="N263" s="119">
        <f t="shared" si="12"/>
        <v>-29478</v>
      </c>
      <c r="O263" s="107">
        <f t="shared" si="13"/>
        <v>-29478</v>
      </c>
      <c r="P263" s="107">
        <f t="shared" si="14"/>
        <v>0</v>
      </c>
    </row>
    <row r="264" spans="1:16" ht="20.25" x14ac:dyDescent="0.2">
      <c r="A264" s="101">
        <v>4</v>
      </c>
      <c r="B264" s="122">
        <v>5</v>
      </c>
      <c r="C264" s="102" t="s">
        <v>417</v>
      </c>
      <c r="D264" s="109">
        <v>0</v>
      </c>
      <c r="E264" s="109">
        <v>0</v>
      </c>
      <c r="F264" s="109">
        <v>0</v>
      </c>
      <c r="G264" s="108">
        <v>197000</v>
      </c>
      <c r="H264" s="109">
        <v>0</v>
      </c>
      <c r="I264" s="108">
        <v>197000</v>
      </c>
      <c r="J264" s="115" t="s">
        <v>109</v>
      </c>
      <c r="K264" s="36" t="s">
        <v>29</v>
      </c>
      <c r="L264" s="36" t="s">
        <v>29</v>
      </c>
      <c r="M264" s="21" t="s">
        <v>144</v>
      </c>
      <c r="N264" s="119">
        <f t="shared" si="12"/>
        <v>-197000</v>
      </c>
      <c r="O264" s="107">
        <f t="shared" si="13"/>
        <v>-197000</v>
      </c>
      <c r="P264" s="107">
        <f t="shared" si="14"/>
        <v>0</v>
      </c>
    </row>
    <row r="265" spans="1:16" ht="20.25" x14ac:dyDescent="0.2">
      <c r="A265" s="101">
        <v>4</v>
      </c>
      <c r="B265" s="122">
        <v>6</v>
      </c>
      <c r="C265" s="102" t="s">
        <v>418</v>
      </c>
      <c r="D265" s="109">
        <v>0</v>
      </c>
      <c r="E265" s="109">
        <v>0</v>
      </c>
      <c r="F265" s="109">
        <v>0</v>
      </c>
      <c r="G265" s="108">
        <v>42443.48</v>
      </c>
      <c r="H265" s="109">
        <v>0</v>
      </c>
      <c r="I265" s="108">
        <v>42443.48</v>
      </c>
      <c r="J265" s="115" t="s">
        <v>109</v>
      </c>
      <c r="K265" s="36" t="s">
        <v>29</v>
      </c>
      <c r="L265" s="36" t="s">
        <v>29</v>
      </c>
      <c r="M265" s="21" t="s">
        <v>144</v>
      </c>
      <c r="N265" s="119">
        <f t="shared" si="12"/>
        <v>-42443</v>
      </c>
      <c r="O265" s="107">
        <f t="shared" si="13"/>
        <v>-42443.48</v>
      </c>
      <c r="P265" s="107">
        <f t="shared" si="14"/>
        <v>0</v>
      </c>
    </row>
    <row r="266" spans="1:16" ht="20.25" x14ac:dyDescent="0.2">
      <c r="A266" s="101">
        <v>4</v>
      </c>
      <c r="B266" s="122">
        <v>7</v>
      </c>
      <c r="C266" s="102" t="s">
        <v>419</v>
      </c>
      <c r="D266" s="109">
        <v>0</v>
      </c>
      <c r="E266" s="109">
        <v>0</v>
      </c>
      <c r="F266" s="109">
        <v>0</v>
      </c>
      <c r="G266" s="108">
        <v>120000</v>
      </c>
      <c r="H266" s="109">
        <v>0</v>
      </c>
      <c r="I266" s="108">
        <v>120000</v>
      </c>
      <c r="J266" s="115" t="s">
        <v>109</v>
      </c>
      <c r="K266" s="36" t="s">
        <v>29</v>
      </c>
      <c r="L266" s="36" t="s">
        <v>29</v>
      </c>
      <c r="M266" s="21" t="s">
        <v>144</v>
      </c>
      <c r="N266" s="119">
        <f t="shared" si="12"/>
        <v>-120000</v>
      </c>
      <c r="O266" s="107">
        <f t="shared" si="13"/>
        <v>-120000</v>
      </c>
      <c r="P266" s="107">
        <f t="shared" si="14"/>
        <v>0</v>
      </c>
    </row>
    <row r="267" spans="1:16" ht="20.25" x14ac:dyDescent="0.2">
      <c r="A267" s="101">
        <v>4</v>
      </c>
      <c r="B267" s="122">
        <v>8</v>
      </c>
      <c r="C267" s="102" t="s">
        <v>420</v>
      </c>
      <c r="D267" s="109">
        <v>0</v>
      </c>
      <c r="E267" s="109">
        <v>0</v>
      </c>
      <c r="F267" s="109">
        <v>0</v>
      </c>
      <c r="G267" s="108">
        <v>5565</v>
      </c>
      <c r="H267" s="109">
        <v>0</v>
      </c>
      <c r="I267" s="108">
        <v>5565</v>
      </c>
      <c r="J267" s="115" t="s">
        <v>109</v>
      </c>
      <c r="K267" s="36" t="s">
        <v>29</v>
      </c>
      <c r="L267" s="36" t="s">
        <v>29</v>
      </c>
      <c r="M267" s="21" t="s">
        <v>144</v>
      </c>
      <c r="N267" s="119">
        <f t="shared" si="12"/>
        <v>-5565</v>
      </c>
      <c r="O267" s="107">
        <f t="shared" si="13"/>
        <v>-5565</v>
      </c>
      <c r="P267" s="107">
        <f t="shared" si="14"/>
        <v>0</v>
      </c>
    </row>
    <row r="268" spans="1:16" ht="20.25" x14ac:dyDescent="0.2">
      <c r="A268" s="101">
        <v>4</v>
      </c>
      <c r="B268" s="122">
        <v>9</v>
      </c>
      <c r="C268" s="102" t="s">
        <v>421</v>
      </c>
      <c r="D268" s="109">
        <v>0</v>
      </c>
      <c r="E268" s="109">
        <v>0</v>
      </c>
      <c r="F268" s="109">
        <v>0</v>
      </c>
      <c r="G268" s="108">
        <v>3500</v>
      </c>
      <c r="H268" s="109">
        <v>0</v>
      </c>
      <c r="I268" s="108">
        <v>3500</v>
      </c>
      <c r="J268" s="115" t="s">
        <v>109</v>
      </c>
      <c r="K268" s="36" t="s">
        <v>29</v>
      </c>
      <c r="L268" s="36" t="s">
        <v>29</v>
      </c>
      <c r="M268" s="21" t="s">
        <v>144</v>
      </c>
      <c r="N268" s="119">
        <f t="shared" si="12"/>
        <v>-3500</v>
      </c>
      <c r="O268" s="107">
        <f t="shared" si="13"/>
        <v>-3500</v>
      </c>
      <c r="P268" s="107">
        <f t="shared" si="14"/>
        <v>0</v>
      </c>
    </row>
    <row r="269" spans="1:16" s="154" customFormat="1" ht="15.75" x14ac:dyDescent="0.2">
      <c r="A269" s="147">
        <v>1</v>
      </c>
      <c r="B269" s="148">
        <v>4000</v>
      </c>
      <c r="C269" s="149" t="s">
        <v>422</v>
      </c>
      <c r="D269" s="155">
        <v>0</v>
      </c>
      <c r="E269" s="155">
        <v>0</v>
      </c>
      <c r="F269" s="150">
        <v>449359411.76999998</v>
      </c>
      <c r="G269" s="150">
        <v>7200759.96</v>
      </c>
      <c r="H269" s="150">
        <v>442158652.22000003</v>
      </c>
      <c r="I269" s="155">
        <v>0.41</v>
      </c>
      <c r="J269" s="151"/>
      <c r="K269" s="151"/>
      <c r="L269" s="151"/>
      <c r="M269" s="151"/>
      <c r="N269" s="152">
        <f t="shared" si="12"/>
        <v>442158652</v>
      </c>
      <c r="O269" s="153">
        <f t="shared" si="13"/>
        <v>442158651.81</v>
      </c>
      <c r="P269" s="153">
        <f t="shared" si="14"/>
        <v>0</v>
      </c>
    </row>
    <row r="270" spans="1:16" s="154" customFormat="1" ht="15.75" x14ac:dyDescent="0.2">
      <c r="A270" s="147">
        <v>2</v>
      </c>
      <c r="B270" s="148">
        <v>4100</v>
      </c>
      <c r="C270" s="149" t="s">
        <v>423</v>
      </c>
      <c r="D270" s="155">
        <v>0</v>
      </c>
      <c r="E270" s="155">
        <v>0</v>
      </c>
      <c r="F270" s="150">
        <v>7975680.9100000001</v>
      </c>
      <c r="G270" s="150">
        <v>7038297.96</v>
      </c>
      <c r="H270" s="150">
        <v>937383.36</v>
      </c>
      <c r="I270" s="155">
        <v>0.41</v>
      </c>
      <c r="J270" s="151"/>
      <c r="K270" s="151"/>
      <c r="L270" s="151"/>
      <c r="M270" s="151"/>
      <c r="N270" s="152">
        <f t="shared" si="12"/>
        <v>937383</v>
      </c>
      <c r="O270" s="153">
        <f t="shared" si="13"/>
        <v>937382.95</v>
      </c>
      <c r="P270" s="153">
        <f t="shared" si="14"/>
        <v>0</v>
      </c>
    </row>
    <row r="271" spans="1:16" s="130" customFormat="1" x14ac:dyDescent="0.2">
      <c r="A271" s="123">
        <v>3</v>
      </c>
      <c r="B271" s="124">
        <v>4101</v>
      </c>
      <c r="C271" s="125" t="s">
        <v>424</v>
      </c>
      <c r="D271" s="131">
        <v>0</v>
      </c>
      <c r="E271" s="131">
        <v>0</v>
      </c>
      <c r="F271" s="126">
        <v>1397747.97</v>
      </c>
      <c r="G271" s="126">
        <v>1159786.51</v>
      </c>
      <c r="H271" s="170">
        <v>237961.46</v>
      </c>
      <c r="I271" s="131">
        <v>0</v>
      </c>
      <c r="J271" s="132"/>
      <c r="K271" s="127"/>
      <c r="L271" s="127"/>
      <c r="M271" s="127"/>
      <c r="N271" s="128">
        <f t="shared" si="12"/>
        <v>237961</v>
      </c>
      <c r="O271" s="129">
        <f t="shared" si="13"/>
        <v>237961.46</v>
      </c>
      <c r="P271" s="129">
        <f t="shared" si="14"/>
        <v>0</v>
      </c>
    </row>
    <row r="272" spans="1:16" s="130" customFormat="1" x14ac:dyDescent="0.2">
      <c r="A272" s="123">
        <v>4</v>
      </c>
      <c r="B272" s="124">
        <v>1</v>
      </c>
      <c r="C272" s="125" t="s">
        <v>425</v>
      </c>
      <c r="D272" s="131">
        <v>0</v>
      </c>
      <c r="E272" s="131">
        <v>0</v>
      </c>
      <c r="F272" s="126">
        <v>1063396.3</v>
      </c>
      <c r="G272" s="126">
        <v>868518</v>
      </c>
      <c r="H272" s="126">
        <v>194878.3</v>
      </c>
      <c r="I272" s="131">
        <v>0</v>
      </c>
      <c r="J272" s="132"/>
      <c r="K272" s="127"/>
      <c r="L272" s="127"/>
      <c r="M272" s="127"/>
      <c r="N272" s="128">
        <f t="shared" si="12"/>
        <v>194878</v>
      </c>
      <c r="O272" s="129">
        <f t="shared" si="13"/>
        <v>194878.3</v>
      </c>
      <c r="P272" s="129">
        <f t="shared" si="14"/>
        <v>0</v>
      </c>
    </row>
    <row r="273" spans="1:16" ht="20.25" x14ac:dyDescent="0.2">
      <c r="A273" s="101">
        <v>5</v>
      </c>
      <c r="B273" s="122">
        <v>1</v>
      </c>
      <c r="C273" s="102" t="s">
        <v>426</v>
      </c>
      <c r="D273" s="109">
        <v>0</v>
      </c>
      <c r="E273" s="109">
        <v>0</v>
      </c>
      <c r="F273" s="108">
        <v>391726</v>
      </c>
      <c r="G273" s="108">
        <v>326633</v>
      </c>
      <c r="H273" s="108">
        <v>65093</v>
      </c>
      <c r="I273" s="109">
        <v>0</v>
      </c>
      <c r="J273" s="115" t="s">
        <v>109</v>
      </c>
      <c r="K273" s="36" t="s">
        <v>551</v>
      </c>
      <c r="L273" s="36" t="s">
        <v>22</v>
      </c>
      <c r="M273" s="21" t="s">
        <v>131</v>
      </c>
      <c r="N273" s="119">
        <f t="shared" si="12"/>
        <v>65093</v>
      </c>
      <c r="O273" s="107">
        <f t="shared" si="13"/>
        <v>65093</v>
      </c>
      <c r="P273" s="107">
        <f t="shared" si="14"/>
        <v>0</v>
      </c>
    </row>
    <row r="274" spans="1:16" ht="20.25" x14ac:dyDescent="0.2">
      <c r="A274" s="101">
        <v>5</v>
      </c>
      <c r="B274" s="122">
        <v>2</v>
      </c>
      <c r="C274" s="102" t="s">
        <v>427</v>
      </c>
      <c r="D274" s="109">
        <v>0</v>
      </c>
      <c r="E274" s="109">
        <v>0</v>
      </c>
      <c r="F274" s="108">
        <v>671670.3</v>
      </c>
      <c r="G274" s="108">
        <v>541885</v>
      </c>
      <c r="H274" s="108">
        <v>129785.3</v>
      </c>
      <c r="I274" s="109">
        <v>0</v>
      </c>
      <c r="J274" s="115" t="s">
        <v>109</v>
      </c>
      <c r="K274" s="36" t="s">
        <v>551</v>
      </c>
      <c r="L274" s="36" t="s">
        <v>22</v>
      </c>
      <c r="M274" s="21" t="s">
        <v>131</v>
      </c>
      <c r="N274" s="119">
        <f t="shared" si="12"/>
        <v>129785</v>
      </c>
      <c r="O274" s="107">
        <f t="shared" si="13"/>
        <v>129785.3</v>
      </c>
      <c r="P274" s="107">
        <f t="shared" si="14"/>
        <v>0</v>
      </c>
    </row>
    <row r="275" spans="1:16" ht="20.25" x14ac:dyDescent="0.2">
      <c r="A275" s="101">
        <v>4</v>
      </c>
      <c r="B275" s="122">
        <v>2</v>
      </c>
      <c r="C275" s="102" t="s">
        <v>428</v>
      </c>
      <c r="D275" s="109">
        <v>0</v>
      </c>
      <c r="E275" s="109">
        <v>0</v>
      </c>
      <c r="F275" s="108">
        <v>6985</v>
      </c>
      <c r="G275" s="108">
        <v>1485</v>
      </c>
      <c r="H275" s="108">
        <v>5500</v>
      </c>
      <c r="I275" s="109">
        <v>0</v>
      </c>
      <c r="J275" s="115" t="s">
        <v>109</v>
      </c>
      <c r="K275" s="36" t="s">
        <v>551</v>
      </c>
      <c r="L275" s="36" t="s">
        <v>22</v>
      </c>
      <c r="M275" s="21" t="s">
        <v>131</v>
      </c>
      <c r="N275" s="119">
        <f t="shared" si="12"/>
        <v>5500</v>
      </c>
      <c r="O275" s="107">
        <f t="shared" si="13"/>
        <v>5500</v>
      </c>
      <c r="P275" s="107">
        <f t="shared" si="14"/>
        <v>0</v>
      </c>
    </row>
    <row r="276" spans="1:16" ht="20.25" x14ac:dyDescent="0.2">
      <c r="A276" s="101">
        <v>4</v>
      </c>
      <c r="B276" s="122">
        <v>3</v>
      </c>
      <c r="C276" s="102" t="s">
        <v>429</v>
      </c>
      <c r="D276" s="109">
        <v>0</v>
      </c>
      <c r="E276" s="109">
        <v>0</v>
      </c>
      <c r="F276" s="108">
        <v>17009</v>
      </c>
      <c r="G276" s="108">
        <v>13865</v>
      </c>
      <c r="H276" s="108">
        <v>3144</v>
      </c>
      <c r="I276" s="109">
        <v>0</v>
      </c>
      <c r="J276" s="115" t="s">
        <v>109</v>
      </c>
      <c r="K276" s="36" t="s">
        <v>551</v>
      </c>
      <c r="L276" s="36" t="s">
        <v>22</v>
      </c>
      <c r="M276" s="21" t="s">
        <v>131</v>
      </c>
      <c r="N276" s="119">
        <f t="shared" si="12"/>
        <v>3144</v>
      </c>
      <c r="O276" s="107">
        <f t="shared" si="13"/>
        <v>3144</v>
      </c>
      <c r="P276" s="107">
        <f t="shared" si="14"/>
        <v>0</v>
      </c>
    </row>
    <row r="277" spans="1:16" ht="20.25" x14ac:dyDescent="0.2">
      <c r="A277" s="101" t="s">
        <v>4</v>
      </c>
      <c r="B277" s="122">
        <v>4</v>
      </c>
      <c r="C277" s="102" t="s">
        <v>430</v>
      </c>
      <c r="D277" s="109">
        <v>0</v>
      </c>
      <c r="E277" s="109">
        <v>0</v>
      </c>
      <c r="F277" s="108">
        <v>34019</v>
      </c>
      <c r="G277" s="108">
        <v>28662</v>
      </c>
      <c r="H277" s="108">
        <v>5357</v>
      </c>
      <c r="I277" s="109">
        <v>0</v>
      </c>
      <c r="J277" s="115" t="s">
        <v>109</v>
      </c>
      <c r="K277" s="36" t="s">
        <v>551</v>
      </c>
      <c r="L277" s="36" t="s">
        <v>22</v>
      </c>
      <c r="M277" s="21" t="s">
        <v>60</v>
      </c>
      <c r="N277" s="119">
        <f t="shared" si="12"/>
        <v>5357</v>
      </c>
      <c r="O277" s="107">
        <f t="shared" si="13"/>
        <v>5357</v>
      </c>
      <c r="P277" s="107">
        <f t="shared" si="14"/>
        <v>0</v>
      </c>
    </row>
    <row r="278" spans="1:16" ht="20.25" x14ac:dyDescent="0.2">
      <c r="A278" s="101">
        <v>4</v>
      </c>
      <c r="B278" s="122">
        <v>7</v>
      </c>
      <c r="C278" s="102" t="s">
        <v>431</v>
      </c>
      <c r="D278" s="109">
        <v>0</v>
      </c>
      <c r="E278" s="109">
        <v>0</v>
      </c>
      <c r="F278" s="109">
        <v>110</v>
      </c>
      <c r="G278" s="109">
        <v>0</v>
      </c>
      <c r="H278" s="109">
        <v>110</v>
      </c>
      <c r="I278" s="109">
        <v>0</v>
      </c>
      <c r="J278" s="115" t="s">
        <v>109</v>
      </c>
      <c r="K278" s="36" t="s">
        <v>551</v>
      </c>
      <c r="L278" s="36" t="s">
        <v>22</v>
      </c>
      <c r="M278" s="21" t="s">
        <v>136</v>
      </c>
      <c r="N278" s="119">
        <f t="shared" si="12"/>
        <v>110</v>
      </c>
      <c r="O278" s="107">
        <f t="shared" si="13"/>
        <v>110</v>
      </c>
      <c r="P278" s="107">
        <f t="shared" si="14"/>
        <v>0</v>
      </c>
    </row>
    <row r="279" spans="1:16" ht="20.25" x14ac:dyDescent="0.2">
      <c r="A279" s="101">
        <v>4</v>
      </c>
      <c r="B279" s="122">
        <v>9</v>
      </c>
      <c r="C279" s="102" t="s">
        <v>432</v>
      </c>
      <c r="D279" s="109">
        <v>0</v>
      </c>
      <c r="E279" s="109">
        <v>0</v>
      </c>
      <c r="F279" s="108">
        <v>18468.05</v>
      </c>
      <c r="G279" s="108">
        <v>15861</v>
      </c>
      <c r="H279" s="108">
        <v>2607.0500000000002</v>
      </c>
      <c r="I279" s="109">
        <v>0</v>
      </c>
      <c r="J279" s="115" t="s">
        <v>109</v>
      </c>
      <c r="K279" s="36" t="s">
        <v>551</v>
      </c>
      <c r="L279" s="36" t="s">
        <v>22</v>
      </c>
      <c r="M279" s="21" t="s">
        <v>136</v>
      </c>
      <c r="N279" s="119">
        <f t="shared" si="12"/>
        <v>2607</v>
      </c>
      <c r="O279" s="107">
        <f t="shared" si="13"/>
        <v>2607.0500000000002</v>
      </c>
      <c r="P279" s="107">
        <f t="shared" si="14"/>
        <v>0</v>
      </c>
    </row>
    <row r="280" spans="1:16" ht="20.25" x14ac:dyDescent="0.2">
      <c r="A280" s="101">
        <v>4</v>
      </c>
      <c r="B280" s="122">
        <v>10</v>
      </c>
      <c r="C280" s="102" t="s">
        <v>433</v>
      </c>
      <c r="D280" s="109">
        <v>0</v>
      </c>
      <c r="E280" s="109">
        <v>0</v>
      </c>
      <c r="F280" s="108">
        <v>2067.1999999999998</v>
      </c>
      <c r="G280" s="108">
        <v>1467</v>
      </c>
      <c r="H280" s="109">
        <v>600.20000000000005</v>
      </c>
      <c r="I280" s="109">
        <v>0</v>
      </c>
      <c r="J280" s="115" t="s">
        <v>109</v>
      </c>
      <c r="K280" s="36" t="s">
        <v>551</v>
      </c>
      <c r="L280" s="36" t="s">
        <v>22</v>
      </c>
      <c r="M280" s="21" t="s">
        <v>131</v>
      </c>
      <c r="N280" s="119">
        <f t="shared" si="12"/>
        <v>600</v>
      </c>
      <c r="O280" s="107">
        <f t="shared" si="13"/>
        <v>600.20000000000005</v>
      </c>
      <c r="P280" s="107">
        <f t="shared" si="14"/>
        <v>0</v>
      </c>
    </row>
    <row r="281" spans="1:16" ht="20.25" x14ac:dyDescent="0.2">
      <c r="A281" s="101">
        <v>4</v>
      </c>
      <c r="B281" s="122">
        <v>11</v>
      </c>
      <c r="C281" s="102" t="s">
        <v>434</v>
      </c>
      <c r="D281" s="109">
        <v>0</v>
      </c>
      <c r="E281" s="109">
        <v>0</v>
      </c>
      <c r="F281" s="108">
        <v>172763.25</v>
      </c>
      <c r="G281" s="108">
        <v>153222.25</v>
      </c>
      <c r="H281" s="108">
        <v>19541</v>
      </c>
      <c r="I281" s="109">
        <v>0</v>
      </c>
      <c r="J281" s="115" t="s">
        <v>109</v>
      </c>
      <c r="K281" s="36" t="s">
        <v>551</v>
      </c>
      <c r="L281" s="36" t="s">
        <v>22</v>
      </c>
      <c r="M281" s="21" t="s">
        <v>65</v>
      </c>
      <c r="N281" s="119">
        <f t="shared" si="12"/>
        <v>19541</v>
      </c>
      <c r="O281" s="107">
        <f t="shared" si="13"/>
        <v>19541</v>
      </c>
      <c r="P281" s="107">
        <f t="shared" si="14"/>
        <v>0</v>
      </c>
    </row>
    <row r="282" spans="1:16" ht="20.25" x14ac:dyDescent="0.2">
      <c r="A282" s="101">
        <v>4</v>
      </c>
      <c r="B282" s="122">
        <v>12</v>
      </c>
      <c r="C282" s="102" t="s">
        <v>435</v>
      </c>
      <c r="D282" s="109">
        <v>0</v>
      </c>
      <c r="E282" s="109">
        <v>0</v>
      </c>
      <c r="F282" s="108">
        <v>3000</v>
      </c>
      <c r="G282" s="108">
        <v>2400</v>
      </c>
      <c r="H282" s="109">
        <v>600</v>
      </c>
      <c r="I282" s="109">
        <v>0</v>
      </c>
      <c r="J282" s="115" t="s">
        <v>109</v>
      </c>
      <c r="K282" s="36" t="s">
        <v>551</v>
      </c>
      <c r="L282" s="36" t="s">
        <v>22</v>
      </c>
      <c r="M282" s="21" t="s">
        <v>65</v>
      </c>
      <c r="N282" s="119">
        <f t="shared" si="12"/>
        <v>600</v>
      </c>
      <c r="O282" s="107">
        <f t="shared" si="13"/>
        <v>600</v>
      </c>
      <c r="P282" s="107">
        <f t="shared" si="14"/>
        <v>0</v>
      </c>
    </row>
    <row r="283" spans="1:16" ht="20.25" x14ac:dyDescent="0.2">
      <c r="A283" s="101">
        <v>4</v>
      </c>
      <c r="B283" s="122">
        <v>13</v>
      </c>
      <c r="C283" s="102" t="s">
        <v>436</v>
      </c>
      <c r="D283" s="109">
        <v>0</v>
      </c>
      <c r="E283" s="109">
        <v>0</v>
      </c>
      <c r="F283" s="108">
        <v>4500</v>
      </c>
      <c r="G283" s="109">
        <v>0</v>
      </c>
      <c r="H283" s="108">
        <v>4500</v>
      </c>
      <c r="I283" s="109">
        <v>0</v>
      </c>
      <c r="J283" s="115" t="s">
        <v>109</v>
      </c>
      <c r="K283" s="36" t="s">
        <v>551</v>
      </c>
      <c r="L283" s="36" t="s">
        <v>22</v>
      </c>
      <c r="M283" s="21" t="s">
        <v>131</v>
      </c>
      <c r="N283" s="119">
        <f t="shared" si="12"/>
        <v>4500</v>
      </c>
      <c r="O283" s="107">
        <f t="shared" si="13"/>
        <v>4500</v>
      </c>
      <c r="P283" s="107">
        <f t="shared" si="14"/>
        <v>0</v>
      </c>
    </row>
    <row r="284" spans="1:16" ht="20.25" x14ac:dyDescent="0.2">
      <c r="A284" s="101">
        <v>4</v>
      </c>
      <c r="B284" s="122">
        <v>14</v>
      </c>
      <c r="C284" s="102" t="s">
        <v>437</v>
      </c>
      <c r="D284" s="109">
        <v>0</v>
      </c>
      <c r="E284" s="109">
        <v>0</v>
      </c>
      <c r="F284" s="108">
        <v>67651</v>
      </c>
      <c r="G284" s="108">
        <v>67651</v>
      </c>
      <c r="H284" s="109">
        <v>0</v>
      </c>
      <c r="I284" s="109">
        <v>0</v>
      </c>
      <c r="J284" s="115" t="s">
        <v>109</v>
      </c>
      <c r="K284" s="36" t="s">
        <v>551</v>
      </c>
      <c r="L284" s="103"/>
      <c r="M284" s="21" t="s">
        <v>65</v>
      </c>
      <c r="N284" s="119">
        <f t="shared" si="12"/>
        <v>0</v>
      </c>
      <c r="O284" s="107">
        <f t="shared" si="13"/>
        <v>0</v>
      </c>
      <c r="P284" s="107">
        <f t="shared" si="14"/>
        <v>0</v>
      </c>
    </row>
    <row r="285" spans="1:16" ht="20.25" x14ac:dyDescent="0.2">
      <c r="A285" s="101">
        <v>4</v>
      </c>
      <c r="B285" s="122">
        <v>15</v>
      </c>
      <c r="C285" s="102" t="s">
        <v>438</v>
      </c>
      <c r="D285" s="109">
        <v>0</v>
      </c>
      <c r="E285" s="109">
        <v>0</v>
      </c>
      <c r="F285" s="108">
        <v>7779.17</v>
      </c>
      <c r="G285" s="108">
        <v>6655.26</v>
      </c>
      <c r="H285" s="108">
        <v>1123.9100000000001</v>
      </c>
      <c r="I285" s="109">
        <v>0</v>
      </c>
      <c r="J285" s="115" t="s">
        <v>109</v>
      </c>
      <c r="K285" s="36" t="s">
        <v>551</v>
      </c>
      <c r="L285" s="36" t="s">
        <v>22</v>
      </c>
      <c r="M285" s="21" t="s">
        <v>136</v>
      </c>
      <c r="N285" s="119">
        <f t="shared" si="12"/>
        <v>1124</v>
      </c>
      <c r="O285" s="107">
        <f t="shared" si="13"/>
        <v>1123.9100000000001</v>
      </c>
      <c r="P285" s="107">
        <f t="shared" si="14"/>
        <v>0</v>
      </c>
    </row>
    <row r="286" spans="1:16" s="130" customFormat="1" x14ac:dyDescent="0.2">
      <c r="A286" s="123">
        <v>3</v>
      </c>
      <c r="B286" s="124">
        <v>4102</v>
      </c>
      <c r="C286" s="125" t="s">
        <v>439</v>
      </c>
      <c r="D286" s="131">
        <v>0</v>
      </c>
      <c r="E286" s="131">
        <v>0</v>
      </c>
      <c r="F286" s="126">
        <v>45286.69</v>
      </c>
      <c r="G286" s="131">
        <v>1</v>
      </c>
      <c r="H286" s="170">
        <v>45285.69</v>
      </c>
      <c r="I286" s="131">
        <v>0</v>
      </c>
      <c r="J286" s="132"/>
      <c r="K286" s="127"/>
      <c r="L286" s="127"/>
      <c r="M286" s="127"/>
      <c r="N286" s="128">
        <f t="shared" si="12"/>
        <v>45286</v>
      </c>
      <c r="O286" s="129">
        <f t="shared" si="13"/>
        <v>45285.69</v>
      </c>
      <c r="P286" s="129">
        <f t="shared" si="14"/>
        <v>0</v>
      </c>
    </row>
    <row r="287" spans="1:16" s="130" customFormat="1" x14ac:dyDescent="0.2">
      <c r="A287" s="123">
        <v>4</v>
      </c>
      <c r="B287" s="124">
        <v>2</v>
      </c>
      <c r="C287" s="125" t="s">
        <v>440</v>
      </c>
      <c r="D287" s="131">
        <v>0</v>
      </c>
      <c r="E287" s="131">
        <v>0</v>
      </c>
      <c r="F287" s="126">
        <v>45286.69</v>
      </c>
      <c r="G287" s="131">
        <v>1</v>
      </c>
      <c r="H287" s="126">
        <v>45285.69</v>
      </c>
      <c r="I287" s="131">
        <v>0</v>
      </c>
      <c r="J287" s="132"/>
      <c r="K287" s="127"/>
      <c r="L287" s="127"/>
      <c r="M287" s="127"/>
      <c r="N287" s="128">
        <f t="shared" si="12"/>
        <v>45286</v>
      </c>
      <c r="O287" s="129">
        <f t="shared" si="13"/>
        <v>45285.69</v>
      </c>
      <c r="P287" s="129">
        <f t="shared" si="14"/>
        <v>0</v>
      </c>
    </row>
    <row r="288" spans="1:16" ht="20.25" x14ac:dyDescent="0.2">
      <c r="A288" s="101">
        <v>5</v>
      </c>
      <c r="B288" s="122">
        <v>1</v>
      </c>
      <c r="C288" s="102" t="s">
        <v>441</v>
      </c>
      <c r="D288" s="109">
        <v>0</v>
      </c>
      <c r="E288" s="109">
        <v>0</v>
      </c>
      <c r="F288" s="108">
        <v>9588.2999999999993</v>
      </c>
      <c r="G288" s="109">
        <v>0</v>
      </c>
      <c r="H288" s="108">
        <v>9588.2999999999993</v>
      </c>
      <c r="I288" s="109">
        <v>0</v>
      </c>
      <c r="J288" s="115" t="s">
        <v>109</v>
      </c>
      <c r="K288" s="36" t="s">
        <v>551</v>
      </c>
      <c r="L288" s="36" t="s">
        <v>22</v>
      </c>
      <c r="M288" s="21" t="s">
        <v>134</v>
      </c>
      <c r="N288" s="119">
        <f t="shared" si="12"/>
        <v>9588</v>
      </c>
      <c r="O288" s="107">
        <f t="shared" si="13"/>
        <v>9588.2999999999993</v>
      </c>
      <c r="P288" s="107">
        <f t="shared" si="14"/>
        <v>0</v>
      </c>
    </row>
    <row r="289" spans="1:16" ht="20.25" x14ac:dyDescent="0.2">
      <c r="A289" s="101">
        <v>5</v>
      </c>
      <c r="B289" s="122">
        <v>2</v>
      </c>
      <c r="C289" s="102" t="s">
        <v>442</v>
      </c>
      <c r="D289" s="109">
        <v>0</v>
      </c>
      <c r="E289" s="109">
        <v>0</v>
      </c>
      <c r="F289" s="108">
        <v>4199.5200000000004</v>
      </c>
      <c r="G289" s="109">
        <v>0</v>
      </c>
      <c r="H289" s="108">
        <v>4199.5200000000004</v>
      </c>
      <c r="I289" s="109">
        <v>0</v>
      </c>
      <c r="J289" s="115" t="s">
        <v>109</v>
      </c>
      <c r="K289" s="36" t="s">
        <v>551</v>
      </c>
      <c r="L289" s="36" t="s">
        <v>22</v>
      </c>
      <c r="M289" s="21" t="s">
        <v>134</v>
      </c>
      <c r="N289" s="119">
        <f t="shared" si="12"/>
        <v>4200</v>
      </c>
      <c r="O289" s="107">
        <f t="shared" si="13"/>
        <v>4199.5200000000004</v>
      </c>
      <c r="P289" s="107">
        <f t="shared" si="14"/>
        <v>0</v>
      </c>
    </row>
    <row r="290" spans="1:16" ht="20.25" x14ac:dyDescent="0.2">
      <c r="A290" s="101">
        <v>5</v>
      </c>
      <c r="B290" s="122">
        <v>3</v>
      </c>
      <c r="C290" s="102" t="s">
        <v>443</v>
      </c>
      <c r="D290" s="109">
        <v>0</v>
      </c>
      <c r="E290" s="109">
        <v>0</v>
      </c>
      <c r="F290" s="108">
        <v>14176.87</v>
      </c>
      <c r="G290" s="109">
        <v>1</v>
      </c>
      <c r="H290" s="108">
        <v>14175.87</v>
      </c>
      <c r="I290" s="109">
        <v>0</v>
      </c>
      <c r="J290" s="115" t="s">
        <v>109</v>
      </c>
      <c r="K290" s="36" t="s">
        <v>551</v>
      </c>
      <c r="L290" s="36" t="s">
        <v>22</v>
      </c>
      <c r="M290" s="21" t="s">
        <v>134</v>
      </c>
      <c r="N290" s="119">
        <f t="shared" si="12"/>
        <v>14176</v>
      </c>
      <c r="O290" s="107">
        <f t="shared" si="13"/>
        <v>14175.87</v>
      </c>
      <c r="P290" s="107">
        <f t="shared" si="14"/>
        <v>0</v>
      </c>
    </row>
    <row r="291" spans="1:16" ht="20.25" x14ac:dyDescent="0.2">
      <c r="A291" s="101">
        <v>5</v>
      </c>
      <c r="B291" s="122">
        <v>4</v>
      </c>
      <c r="C291" s="102" t="s">
        <v>444</v>
      </c>
      <c r="D291" s="109">
        <v>0</v>
      </c>
      <c r="E291" s="109">
        <v>0</v>
      </c>
      <c r="F291" s="108">
        <v>1100</v>
      </c>
      <c r="G291" s="109">
        <v>0</v>
      </c>
      <c r="H291" s="108">
        <v>1100</v>
      </c>
      <c r="I291" s="109">
        <v>0</v>
      </c>
      <c r="J291" s="115" t="s">
        <v>109</v>
      </c>
      <c r="K291" s="36" t="s">
        <v>551</v>
      </c>
      <c r="L291" s="36" t="s">
        <v>22</v>
      </c>
      <c r="M291" s="21" t="s">
        <v>137</v>
      </c>
      <c r="N291" s="119">
        <f t="shared" si="12"/>
        <v>1100</v>
      </c>
      <c r="O291" s="107">
        <f t="shared" si="13"/>
        <v>1100</v>
      </c>
      <c r="P291" s="107">
        <f t="shared" si="14"/>
        <v>0</v>
      </c>
    </row>
    <row r="292" spans="1:16" ht="20.25" x14ac:dyDescent="0.2">
      <c r="A292" s="101">
        <v>5</v>
      </c>
      <c r="B292" s="122">
        <v>5</v>
      </c>
      <c r="C292" s="102" t="s">
        <v>445</v>
      </c>
      <c r="D292" s="109">
        <v>0</v>
      </c>
      <c r="E292" s="109">
        <v>0</v>
      </c>
      <c r="F292" s="108">
        <v>16222</v>
      </c>
      <c r="G292" s="109">
        <v>0</v>
      </c>
      <c r="H292" s="108">
        <v>16222</v>
      </c>
      <c r="I292" s="109">
        <v>0</v>
      </c>
      <c r="J292" s="115" t="s">
        <v>109</v>
      </c>
      <c r="K292" s="36" t="s">
        <v>551</v>
      </c>
      <c r="L292" s="36" t="s">
        <v>22</v>
      </c>
      <c r="M292" s="21" t="s">
        <v>134</v>
      </c>
      <c r="N292" s="119">
        <f t="shared" si="12"/>
        <v>16222</v>
      </c>
      <c r="O292" s="107">
        <f t="shared" si="13"/>
        <v>16222</v>
      </c>
      <c r="P292" s="107">
        <f t="shared" si="14"/>
        <v>0</v>
      </c>
    </row>
    <row r="293" spans="1:16" s="130" customFormat="1" x14ac:dyDescent="0.2">
      <c r="A293" s="123">
        <v>3</v>
      </c>
      <c r="B293" s="124">
        <v>4103</v>
      </c>
      <c r="C293" s="125" t="s">
        <v>446</v>
      </c>
      <c r="D293" s="131">
        <v>0</v>
      </c>
      <c r="E293" s="131">
        <v>0</v>
      </c>
      <c r="F293" s="126">
        <v>5716739.5099999998</v>
      </c>
      <c r="G293" s="126">
        <v>5162455.3899999997</v>
      </c>
      <c r="H293" s="170">
        <v>554284.53</v>
      </c>
      <c r="I293" s="131">
        <v>0.41</v>
      </c>
      <c r="J293" s="132"/>
      <c r="K293" s="127"/>
      <c r="L293" s="127"/>
      <c r="M293" s="127"/>
      <c r="N293" s="128">
        <f t="shared" si="12"/>
        <v>554284</v>
      </c>
      <c r="O293" s="129">
        <f t="shared" si="13"/>
        <v>554284.12</v>
      </c>
      <c r="P293" s="129">
        <f t="shared" si="14"/>
        <v>0</v>
      </c>
    </row>
    <row r="294" spans="1:16" ht="20.25" x14ac:dyDescent="0.2">
      <c r="A294" s="101">
        <v>4</v>
      </c>
      <c r="B294" s="122">
        <v>1</v>
      </c>
      <c r="C294" s="102" t="s">
        <v>447</v>
      </c>
      <c r="D294" s="109">
        <v>0</v>
      </c>
      <c r="E294" s="109">
        <v>0</v>
      </c>
      <c r="F294" s="108">
        <v>101387.24</v>
      </c>
      <c r="G294" s="108">
        <v>86453.58</v>
      </c>
      <c r="H294" s="108">
        <v>14933.66</v>
      </c>
      <c r="I294" s="109">
        <v>0</v>
      </c>
      <c r="J294" s="115" t="s">
        <v>109</v>
      </c>
      <c r="K294" s="36" t="s">
        <v>551</v>
      </c>
      <c r="L294" s="36" t="s">
        <v>22</v>
      </c>
      <c r="M294" s="21" t="s">
        <v>583</v>
      </c>
      <c r="N294" s="119">
        <f t="shared" si="12"/>
        <v>14934</v>
      </c>
      <c r="O294" s="107">
        <f t="shared" si="13"/>
        <v>14933.66</v>
      </c>
      <c r="P294" s="107">
        <f t="shared" si="14"/>
        <v>0</v>
      </c>
    </row>
    <row r="295" spans="1:16" ht="20.25" x14ac:dyDescent="0.2">
      <c r="A295" s="101">
        <v>4</v>
      </c>
      <c r="B295" s="122">
        <v>2</v>
      </c>
      <c r="C295" s="102" t="s">
        <v>448</v>
      </c>
      <c r="D295" s="109">
        <v>0</v>
      </c>
      <c r="E295" s="109">
        <v>0</v>
      </c>
      <c r="F295" s="108">
        <v>1995.3</v>
      </c>
      <c r="G295" s="108">
        <v>1995</v>
      </c>
      <c r="H295" s="109">
        <v>0.3</v>
      </c>
      <c r="I295" s="109">
        <v>0</v>
      </c>
      <c r="J295" s="115" t="s">
        <v>109</v>
      </c>
      <c r="K295" s="36" t="s">
        <v>551</v>
      </c>
      <c r="L295" s="36" t="s">
        <v>22</v>
      </c>
      <c r="M295" s="21" t="s">
        <v>133</v>
      </c>
      <c r="N295" s="119">
        <f t="shared" si="12"/>
        <v>0</v>
      </c>
      <c r="O295" s="107">
        <f t="shared" si="13"/>
        <v>0.3</v>
      </c>
      <c r="P295" s="107">
        <f t="shared" si="14"/>
        <v>0</v>
      </c>
    </row>
    <row r="296" spans="1:16" ht="20.25" x14ac:dyDescent="0.2">
      <c r="A296" s="101">
        <v>4</v>
      </c>
      <c r="B296" s="122">
        <v>3</v>
      </c>
      <c r="C296" s="102" t="s">
        <v>449</v>
      </c>
      <c r="D296" s="109">
        <v>0</v>
      </c>
      <c r="E296" s="109">
        <v>0</v>
      </c>
      <c r="F296" s="108">
        <v>21458.36</v>
      </c>
      <c r="G296" s="108">
        <v>18196.37</v>
      </c>
      <c r="H296" s="108">
        <v>3261.99</v>
      </c>
      <c r="I296" s="109">
        <v>0</v>
      </c>
      <c r="J296" s="115" t="s">
        <v>109</v>
      </c>
      <c r="K296" s="36" t="s">
        <v>551</v>
      </c>
      <c r="L296" s="36" t="s">
        <v>22</v>
      </c>
      <c r="M296" s="21" t="s">
        <v>583</v>
      </c>
      <c r="N296" s="119">
        <f t="shared" si="12"/>
        <v>3262</v>
      </c>
      <c r="O296" s="107">
        <f t="shared" si="13"/>
        <v>3261.99</v>
      </c>
      <c r="P296" s="107">
        <f t="shared" si="14"/>
        <v>0</v>
      </c>
    </row>
    <row r="297" spans="1:16" ht="20.25" x14ac:dyDescent="0.2">
      <c r="A297" s="101">
        <v>4</v>
      </c>
      <c r="B297" s="122">
        <v>4</v>
      </c>
      <c r="C297" s="102" t="s">
        <v>450</v>
      </c>
      <c r="D297" s="109">
        <v>0</v>
      </c>
      <c r="E297" s="109">
        <v>0</v>
      </c>
      <c r="F297" s="108">
        <v>165165.26</v>
      </c>
      <c r="G297" s="108">
        <v>27277.65</v>
      </c>
      <c r="H297" s="108">
        <v>137887.60999999999</v>
      </c>
      <c r="I297" s="109">
        <v>0</v>
      </c>
      <c r="J297" s="115" t="s">
        <v>109</v>
      </c>
      <c r="K297" s="36" t="s">
        <v>551</v>
      </c>
      <c r="L297" s="36" t="s">
        <v>22</v>
      </c>
      <c r="M297" s="21" t="s">
        <v>132</v>
      </c>
      <c r="N297" s="119">
        <f t="shared" si="12"/>
        <v>137888</v>
      </c>
      <c r="O297" s="107">
        <f t="shared" si="13"/>
        <v>137887.60999999999</v>
      </c>
      <c r="P297" s="107">
        <f t="shared" si="14"/>
        <v>0</v>
      </c>
    </row>
    <row r="298" spans="1:16" ht="20.25" x14ac:dyDescent="0.2">
      <c r="A298" s="101">
        <v>4</v>
      </c>
      <c r="B298" s="122">
        <v>5</v>
      </c>
      <c r="C298" s="102" t="s">
        <v>451</v>
      </c>
      <c r="D298" s="109">
        <v>0</v>
      </c>
      <c r="E298" s="109">
        <v>0</v>
      </c>
      <c r="F298" s="108">
        <v>99666.07</v>
      </c>
      <c r="G298" s="108">
        <v>80191</v>
      </c>
      <c r="H298" s="108">
        <v>19475.07</v>
      </c>
      <c r="I298" s="109">
        <v>0</v>
      </c>
      <c r="J298" s="115" t="s">
        <v>109</v>
      </c>
      <c r="K298" s="36" t="s">
        <v>551</v>
      </c>
      <c r="L298" s="36" t="s">
        <v>22</v>
      </c>
      <c r="M298" s="21" t="s">
        <v>65</v>
      </c>
      <c r="N298" s="119">
        <f t="shared" si="12"/>
        <v>19475</v>
      </c>
      <c r="O298" s="107">
        <f t="shared" si="13"/>
        <v>19475.07</v>
      </c>
      <c r="P298" s="107">
        <f t="shared" si="14"/>
        <v>0</v>
      </c>
    </row>
    <row r="299" spans="1:16" ht="20.25" x14ac:dyDescent="0.2">
      <c r="A299" s="101">
        <v>4</v>
      </c>
      <c r="B299" s="122">
        <v>6</v>
      </c>
      <c r="C299" s="102" t="s">
        <v>452</v>
      </c>
      <c r="D299" s="109">
        <v>0</v>
      </c>
      <c r="E299" s="109">
        <v>0</v>
      </c>
      <c r="F299" s="108">
        <v>217504.81</v>
      </c>
      <c r="G299" s="108">
        <v>217505.22</v>
      </c>
      <c r="H299" s="109">
        <v>0</v>
      </c>
      <c r="I299" s="109">
        <v>0.41</v>
      </c>
      <c r="J299" s="115" t="s">
        <v>109</v>
      </c>
      <c r="K299" s="36" t="s">
        <v>551</v>
      </c>
      <c r="L299" s="103"/>
      <c r="M299" s="21" t="s">
        <v>563</v>
      </c>
      <c r="N299" s="119">
        <f t="shared" si="12"/>
        <v>0</v>
      </c>
      <c r="O299" s="107">
        <f t="shared" si="13"/>
        <v>-0.41</v>
      </c>
      <c r="P299" s="107">
        <f t="shared" si="14"/>
        <v>0</v>
      </c>
    </row>
    <row r="300" spans="1:16" ht="20.25" x14ac:dyDescent="0.2">
      <c r="A300" s="101">
        <v>4</v>
      </c>
      <c r="B300" s="122">
        <v>7</v>
      </c>
      <c r="C300" s="102" t="s">
        <v>453</v>
      </c>
      <c r="D300" s="109">
        <v>0</v>
      </c>
      <c r="E300" s="109">
        <v>0</v>
      </c>
      <c r="F300" s="108">
        <v>10200</v>
      </c>
      <c r="G300" s="109">
        <v>0</v>
      </c>
      <c r="H300" s="108">
        <v>10200</v>
      </c>
      <c r="I300" s="109">
        <v>0</v>
      </c>
      <c r="J300" s="115" t="s">
        <v>109</v>
      </c>
      <c r="K300" s="36" t="s">
        <v>551</v>
      </c>
      <c r="L300" s="36" t="s">
        <v>22</v>
      </c>
      <c r="M300" s="21" t="s">
        <v>136</v>
      </c>
      <c r="N300" s="119">
        <f t="shared" si="12"/>
        <v>10200</v>
      </c>
      <c r="O300" s="107">
        <f t="shared" si="13"/>
        <v>10200</v>
      </c>
      <c r="P300" s="107">
        <f t="shared" si="14"/>
        <v>0</v>
      </c>
    </row>
    <row r="301" spans="1:16" ht="20.25" x14ac:dyDescent="0.2">
      <c r="A301" s="101">
        <v>4</v>
      </c>
      <c r="B301" s="122">
        <v>8</v>
      </c>
      <c r="C301" s="102" t="s">
        <v>454</v>
      </c>
      <c r="D301" s="109">
        <v>0</v>
      </c>
      <c r="E301" s="109">
        <v>0</v>
      </c>
      <c r="F301" s="108">
        <v>86715</v>
      </c>
      <c r="G301" s="108">
        <v>14715</v>
      </c>
      <c r="H301" s="108">
        <v>72000</v>
      </c>
      <c r="I301" s="109">
        <v>0</v>
      </c>
      <c r="J301" s="115" t="s">
        <v>109</v>
      </c>
      <c r="K301" s="36" t="s">
        <v>551</v>
      </c>
      <c r="L301" s="36" t="s">
        <v>22</v>
      </c>
      <c r="M301" s="21" t="s">
        <v>136</v>
      </c>
      <c r="N301" s="119">
        <f t="shared" si="12"/>
        <v>72000</v>
      </c>
      <c r="O301" s="107">
        <f t="shared" si="13"/>
        <v>72000</v>
      </c>
      <c r="P301" s="107">
        <f t="shared" si="14"/>
        <v>0</v>
      </c>
    </row>
    <row r="302" spans="1:16" ht="20.25" x14ac:dyDescent="0.2">
      <c r="A302" s="101">
        <v>4</v>
      </c>
      <c r="B302" s="122">
        <v>10</v>
      </c>
      <c r="C302" s="102" t="s">
        <v>455</v>
      </c>
      <c r="D302" s="109">
        <v>0</v>
      </c>
      <c r="E302" s="109">
        <v>0</v>
      </c>
      <c r="F302" s="108">
        <v>21194.87</v>
      </c>
      <c r="G302" s="109">
        <v>0</v>
      </c>
      <c r="H302" s="108">
        <v>21194.87</v>
      </c>
      <c r="I302" s="109">
        <v>0</v>
      </c>
      <c r="J302" s="115" t="s">
        <v>109</v>
      </c>
      <c r="K302" s="36" t="s">
        <v>551</v>
      </c>
      <c r="L302" s="36" t="s">
        <v>22</v>
      </c>
      <c r="M302" s="21" t="s">
        <v>135</v>
      </c>
      <c r="N302" s="119">
        <f t="shared" si="12"/>
        <v>21195</v>
      </c>
      <c r="O302" s="107">
        <f t="shared" si="13"/>
        <v>21194.87</v>
      </c>
      <c r="P302" s="107">
        <f t="shared" si="14"/>
        <v>0</v>
      </c>
    </row>
    <row r="303" spans="1:16" ht="20.25" x14ac:dyDescent="0.2">
      <c r="A303" s="101">
        <v>4</v>
      </c>
      <c r="B303" s="122">
        <v>11</v>
      </c>
      <c r="C303" s="102" t="s">
        <v>456</v>
      </c>
      <c r="D303" s="109">
        <v>0</v>
      </c>
      <c r="E303" s="109">
        <v>0</v>
      </c>
      <c r="F303" s="108">
        <v>28518.42</v>
      </c>
      <c r="G303" s="109">
        <v>0</v>
      </c>
      <c r="H303" s="108">
        <v>28518.42</v>
      </c>
      <c r="I303" s="109">
        <v>0</v>
      </c>
      <c r="J303" s="115" t="s">
        <v>109</v>
      </c>
      <c r="K303" s="36" t="s">
        <v>551</v>
      </c>
      <c r="L303" s="36" t="s">
        <v>22</v>
      </c>
      <c r="M303" s="21" t="s">
        <v>136</v>
      </c>
      <c r="N303" s="119">
        <f t="shared" si="12"/>
        <v>28518</v>
      </c>
      <c r="O303" s="107">
        <f t="shared" si="13"/>
        <v>28518.42</v>
      </c>
      <c r="P303" s="107">
        <f t="shared" si="14"/>
        <v>0</v>
      </c>
    </row>
    <row r="304" spans="1:16" ht="20.25" x14ac:dyDescent="0.2">
      <c r="A304" s="101">
        <v>4</v>
      </c>
      <c r="B304" s="122">
        <v>12</v>
      </c>
      <c r="C304" s="102" t="s">
        <v>457</v>
      </c>
      <c r="D304" s="109">
        <v>0</v>
      </c>
      <c r="E304" s="109">
        <v>0</v>
      </c>
      <c r="F304" s="108">
        <v>168945.98</v>
      </c>
      <c r="G304" s="108">
        <v>9434</v>
      </c>
      <c r="H304" s="108">
        <v>159511.98000000001</v>
      </c>
      <c r="I304" s="109">
        <v>0</v>
      </c>
      <c r="J304" s="115" t="s">
        <v>109</v>
      </c>
      <c r="K304" s="36" t="s">
        <v>551</v>
      </c>
      <c r="L304" s="36" t="s">
        <v>22</v>
      </c>
      <c r="M304" s="21" t="s">
        <v>65</v>
      </c>
      <c r="N304" s="119">
        <f t="shared" si="12"/>
        <v>159512</v>
      </c>
      <c r="O304" s="107">
        <f t="shared" si="13"/>
        <v>159511.98000000001</v>
      </c>
      <c r="P304" s="107">
        <f t="shared" si="14"/>
        <v>0</v>
      </c>
    </row>
    <row r="305" spans="1:16" ht="20.25" x14ac:dyDescent="0.2">
      <c r="A305" s="101">
        <v>4</v>
      </c>
      <c r="B305" s="122">
        <v>13</v>
      </c>
      <c r="C305" s="102" t="s">
        <v>458</v>
      </c>
      <c r="D305" s="109">
        <v>0</v>
      </c>
      <c r="E305" s="109">
        <v>0</v>
      </c>
      <c r="F305" s="108">
        <v>63725</v>
      </c>
      <c r="G305" s="108">
        <v>63725</v>
      </c>
      <c r="H305" s="109">
        <v>0</v>
      </c>
      <c r="I305" s="109">
        <v>0</v>
      </c>
      <c r="J305" s="115" t="s">
        <v>109</v>
      </c>
      <c r="K305" s="36" t="s">
        <v>551</v>
      </c>
      <c r="L305" s="103"/>
      <c r="M305" s="103"/>
      <c r="N305" s="119">
        <f t="shared" si="12"/>
        <v>0</v>
      </c>
      <c r="O305" s="107">
        <f t="shared" si="13"/>
        <v>0</v>
      </c>
      <c r="P305" s="107">
        <f t="shared" si="14"/>
        <v>0</v>
      </c>
    </row>
    <row r="306" spans="1:16" ht="20.25" x14ac:dyDescent="0.2">
      <c r="A306" s="101">
        <v>4</v>
      </c>
      <c r="B306" s="122">
        <v>14</v>
      </c>
      <c r="C306" s="102" t="s">
        <v>459</v>
      </c>
      <c r="D306" s="109">
        <v>0</v>
      </c>
      <c r="E306" s="109">
        <v>0</v>
      </c>
      <c r="F306" s="108">
        <v>43443.71</v>
      </c>
      <c r="G306" s="108">
        <v>17708</v>
      </c>
      <c r="H306" s="108">
        <v>25735.71</v>
      </c>
      <c r="I306" s="109">
        <v>0</v>
      </c>
      <c r="J306" s="115" t="s">
        <v>109</v>
      </c>
      <c r="K306" s="36" t="s">
        <v>551</v>
      </c>
      <c r="L306" s="36" t="s">
        <v>22</v>
      </c>
      <c r="M306" s="21" t="s">
        <v>137</v>
      </c>
      <c r="N306" s="119">
        <f t="shared" si="12"/>
        <v>25736</v>
      </c>
      <c r="O306" s="107">
        <f t="shared" si="13"/>
        <v>25735.71</v>
      </c>
      <c r="P306" s="107">
        <f t="shared" si="14"/>
        <v>0</v>
      </c>
    </row>
    <row r="307" spans="1:16" ht="20.25" x14ac:dyDescent="0.2">
      <c r="A307" s="101">
        <v>4</v>
      </c>
      <c r="B307" s="122">
        <v>15</v>
      </c>
      <c r="C307" s="102" t="s">
        <v>460</v>
      </c>
      <c r="D307" s="109">
        <v>0</v>
      </c>
      <c r="E307" s="109">
        <v>0</v>
      </c>
      <c r="F307" s="108">
        <v>1660</v>
      </c>
      <c r="G307" s="108">
        <v>1660</v>
      </c>
      <c r="H307" s="109">
        <v>0</v>
      </c>
      <c r="I307" s="109">
        <v>0</v>
      </c>
      <c r="J307" s="115" t="s">
        <v>109</v>
      </c>
      <c r="K307" s="36" t="s">
        <v>551</v>
      </c>
      <c r="L307" s="103"/>
      <c r="M307" s="103"/>
      <c r="N307" s="119">
        <f t="shared" si="12"/>
        <v>0</v>
      </c>
      <c r="O307" s="107">
        <f t="shared" si="13"/>
        <v>0</v>
      </c>
      <c r="P307" s="107">
        <f t="shared" si="14"/>
        <v>0</v>
      </c>
    </row>
    <row r="308" spans="1:16" ht="20.25" x14ac:dyDescent="0.2">
      <c r="A308" s="101">
        <v>4</v>
      </c>
      <c r="B308" s="122">
        <v>16</v>
      </c>
      <c r="C308" s="102" t="s">
        <v>461</v>
      </c>
      <c r="D308" s="109">
        <v>0</v>
      </c>
      <c r="E308" s="109">
        <v>0</v>
      </c>
      <c r="F308" s="108">
        <v>15340.78</v>
      </c>
      <c r="G308" s="108">
        <v>15340.78</v>
      </c>
      <c r="H308" s="109">
        <v>0</v>
      </c>
      <c r="I308" s="109">
        <v>0</v>
      </c>
      <c r="J308" s="115" t="s">
        <v>109</v>
      </c>
      <c r="K308" s="36" t="s">
        <v>551</v>
      </c>
      <c r="L308" s="103"/>
      <c r="M308" s="103"/>
      <c r="N308" s="119">
        <f t="shared" si="12"/>
        <v>0</v>
      </c>
      <c r="O308" s="107">
        <f t="shared" si="13"/>
        <v>0</v>
      </c>
      <c r="P308" s="107">
        <f t="shared" si="14"/>
        <v>0</v>
      </c>
    </row>
    <row r="309" spans="1:16" ht="20.25" x14ac:dyDescent="0.2">
      <c r="A309" s="101">
        <v>4</v>
      </c>
      <c r="B309" s="122">
        <v>18</v>
      </c>
      <c r="C309" s="102" t="s">
        <v>462</v>
      </c>
      <c r="D309" s="109">
        <v>0</v>
      </c>
      <c r="E309" s="109">
        <v>0</v>
      </c>
      <c r="F309" s="108">
        <v>11081.76</v>
      </c>
      <c r="G309" s="109">
        <v>0</v>
      </c>
      <c r="H309" s="108">
        <v>11081.76</v>
      </c>
      <c r="I309" s="109">
        <v>0</v>
      </c>
      <c r="J309" s="115" t="s">
        <v>109</v>
      </c>
      <c r="K309" s="36" t="s">
        <v>551</v>
      </c>
      <c r="L309" s="36" t="s">
        <v>22</v>
      </c>
      <c r="M309" s="21" t="s">
        <v>136</v>
      </c>
      <c r="N309" s="119">
        <f t="shared" si="12"/>
        <v>11082</v>
      </c>
      <c r="O309" s="107">
        <f t="shared" si="13"/>
        <v>11081.76</v>
      </c>
      <c r="P309" s="107">
        <f t="shared" si="14"/>
        <v>0</v>
      </c>
    </row>
    <row r="310" spans="1:16" ht="20.25" x14ac:dyDescent="0.2">
      <c r="A310" s="101">
        <v>4</v>
      </c>
      <c r="B310" s="122">
        <v>19</v>
      </c>
      <c r="C310" s="102" t="s">
        <v>141</v>
      </c>
      <c r="D310" s="109">
        <v>0</v>
      </c>
      <c r="E310" s="109">
        <v>0</v>
      </c>
      <c r="F310" s="108">
        <v>48282.28</v>
      </c>
      <c r="G310" s="108">
        <v>48282.28</v>
      </c>
      <c r="H310" s="109">
        <v>0</v>
      </c>
      <c r="I310" s="109">
        <v>0</v>
      </c>
      <c r="J310" s="115" t="s">
        <v>109</v>
      </c>
      <c r="K310" s="36" t="s">
        <v>551</v>
      </c>
      <c r="L310" s="103"/>
      <c r="M310" s="103"/>
      <c r="N310" s="119">
        <f t="shared" si="12"/>
        <v>0</v>
      </c>
      <c r="O310" s="107">
        <f t="shared" si="13"/>
        <v>0</v>
      </c>
      <c r="P310" s="107">
        <f t="shared" si="14"/>
        <v>0</v>
      </c>
    </row>
    <row r="311" spans="1:16" ht="20.25" x14ac:dyDescent="0.2">
      <c r="A311" s="101">
        <v>4</v>
      </c>
      <c r="B311" s="122">
        <v>20</v>
      </c>
      <c r="C311" s="102" t="s">
        <v>463</v>
      </c>
      <c r="D311" s="109">
        <v>0</v>
      </c>
      <c r="E311" s="109">
        <v>0</v>
      </c>
      <c r="F311" s="108">
        <v>148374</v>
      </c>
      <c r="G311" s="108">
        <v>148374</v>
      </c>
      <c r="H311" s="109">
        <v>0</v>
      </c>
      <c r="I311" s="109">
        <v>0</v>
      </c>
      <c r="J311" s="115" t="s">
        <v>109</v>
      </c>
      <c r="K311" s="36" t="s">
        <v>551</v>
      </c>
      <c r="L311" s="103"/>
      <c r="M311" s="103"/>
      <c r="N311" s="119">
        <f t="shared" si="12"/>
        <v>0</v>
      </c>
      <c r="O311" s="107">
        <f t="shared" si="13"/>
        <v>0</v>
      </c>
      <c r="P311" s="107">
        <f t="shared" si="14"/>
        <v>0</v>
      </c>
    </row>
    <row r="312" spans="1:16" ht="20.25" x14ac:dyDescent="0.2">
      <c r="A312" s="101">
        <v>4</v>
      </c>
      <c r="B312" s="122">
        <v>21</v>
      </c>
      <c r="C312" s="102" t="s">
        <v>464</v>
      </c>
      <c r="D312" s="109">
        <v>0</v>
      </c>
      <c r="E312" s="109">
        <v>0</v>
      </c>
      <c r="F312" s="108">
        <v>939433.7</v>
      </c>
      <c r="G312" s="108">
        <v>939433.7</v>
      </c>
      <c r="H312" s="109">
        <v>0</v>
      </c>
      <c r="I312" s="109">
        <v>0</v>
      </c>
      <c r="J312" s="115" t="s">
        <v>109</v>
      </c>
      <c r="K312" s="36" t="s">
        <v>551</v>
      </c>
      <c r="L312" s="103"/>
      <c r="M312" s="103"/>
      <c r="N312" s="119">
        <f t="shared" si="12"/>
        <v>0</v>
      </c>
      <c r="O312" s="107">
        <f t="shared" si="13"/>
        <v>0</v>
      </c>
      <c r="P312" s="107">
        <f t="shared" si="14"/>
        <v>0</v>
      </c>
    </row>
    <row r="313" spans="1:16" ht="20.25" x14ac:dyDescent="0.2">
      <c r="A313" s="101">
        <v>4</v>
      </c>
      <c r="B313" s="122">
        <v>22</v>
      </c>
      <c r="C313" s="102" t="s">
        <v>465</v>
      </c>
      <c r="D313" s="109">
        <v>0</v>
      </c>
      <c r="E313" s="109">
        <v>0</v>
      </c>
      <c r="F313" s="108">
        <v>2157261.9300000002</v>
      </c>
      <c r="G313" s="108">
        <v>2157261.9300000002</v>
      </c>
      <c r="H313" s="109">
        <v>0</v>
      </c>
      <c r="I313" s="109">
        <v>0</v>
      </c>
      <c r="J313" s="115" t="s">
        <v>109</v>
      </c>
      <c r="K313" s="36" t="s">
        <v>551</v>
      </c>
      <c r="L313" s="103"/>
      <c r="M313" s="103"/>
      <c r="N313" s="119">
        <f t="shared" si="12"/>
        <v>0</v>
      </c>
      <c r="O313" s="107">
        <f t="shared" si="13"/>
        <v>0</v>
      </c>
      <c r="P313" s="107">
        <f t="shared" si="14"/>
        <v>0</v>
      </c>
    </row>
    <row r="314" spans="1:16" ht="20.25" x14ac:dyDescent="0.2">
      <c r="A314" s="101">
        <v>4</v>
      </c>
      <c r="B314" s="122">
        <v>23</v>
      </c>
      <c r="C314" s="102" t="s">
        <v>466</v>
      </c>
      <c r="D314" s="109">
        <v>0</v>
      </c>
      <c r="E314" s="109">
        <v>0</v>
      </c>
      <c r="F314" s="108">
        <v>453170.9</v>
      </c>
      <c r="G314" s="108">
        <v>453170.9</v>
      </c>
      <c r="H314" s="109">
        <v>0</v>
      </c>
      <c r="I314" s="109">
        <v>0</v>
      </c>
      <c r="J314" s="115" t="s">
        <v>109</v>
      </c>
      <c r="K314" s="36" t="s">
        <v>551</v>
      </c>
      <c r="L314" s="103"/>
      <c r="M314" s="103"/>
      <c r="N314" s="119">
        <f t="shared" si="12"/>
        <v>0</v>
      </c>
      <c r="O314" s="107">
        <f t="shared" si="13"/>
        <v>0</v>
      </c>
      <c r="P314" s="107">
        <f t="shared" si="14"/>
        <v>0</v>
      </c>
    </row>
    <row r="315" spans="1:16" ht="20.25" x14ac:dyDescent="0.2">
      <c r="A315" s="101">
        <v>4</v>
      </c>
      <c r="B315" s="122">
        <v>24</v>
      </c>
      <c r="C315" s="102" t="s">
        <v>467</v>
      </c>
      <c r="D315" s="109">
        <v>0</v>
      </c>
      <c r="E315" s="109">
        <v>0</v>
      </c>
      <c r="F315" s="108">
        <v>103374.26</v>
      </c>
      <c r="G315" s="108">
        <v>103374.26</v>
      </c>
      <c r="H315" s="109">
        <v>0</v>
      </c>
      <c r="I315" s="109">
        <v>0</v>
      </c>
      <c r="J315" s="115" t="s">
        <v>109</v>
      </c>
      <c r="K315" s="36" t="s">
        <v>551</v>
      </c>
      <c r="L315" s="103"/>
      <c r="M315" s="103"/>
      <c r="N315" s="119">
        <f t="shared" si="12"/>
        <v>0</v>
      </c>
      <c r="O315" s="107">
        <f t="shared" si="13"/>
        <v>0</v>
      </c>
      <c r="P315" s="107">
        <f t="shared" si="14"/>
        <v>0</v>
      </c>
    </row>
    <row r="316" spans="1:16" ht="20.25" x14ac:dyDescent="0.2">
      <c r="A316" s="101">
        <v>4</v>
      </c>
      <c r="B316" s="122">
        <v>25</v>
      </c>
      <c r="C316" s="102" t="s">
        <v>468</v>
      </c>
      <c r="D316" s="109">
        <v>0</v>
      </c>
      <c r="E316" s="109">
        <v>0</v>
      </c>
      <c r="F316" s="108">
        <v>4298.5</v>
      </c>
      <c r="G316" s="109">
        <v>0</v>
      </c>
      <c r="H316" s="108">
        <v>4298.5</v>
      </c>
      <c r="I316" s="109">
        <v>0</v>
      </c>
      <c r="J316" s="115" t="s">
        <v>109</v>
      </c>
      <c r="K316" s="36" t="s">
        <v>551</v>
      </c>
      <c r="L316" s="36" t="s">
        <v>22</v>
      </c>
      <c r="M316" s="21" t="s">
        <v>136</v>
      </c>
      <c r="N316" s="119">
        <f t="shared" si="12"/>
        <v>4299</v>
      </c>
      <c r="O316" s="107">
        <f t="shared" si="13"/>
        <v>4298.5</v>
      </c>
      <c r="P316" s="107">
        <f t="shared" si="14"/>
        <v>0</v>
      </c>
    </row>
    <row r="317" spans="1:16" ht="20.25" x14ac:dyDescent="0.2">
      <c r="A317" s="101">
        <v>4</v>
      </c>
      <c r="B317" s="122">
        <v>26</v>
      </c>
      <c r="C317" s="102" t="s">
        <v>469</v>
      </c>
      <c r="D317" s="109">
        <v>0</v>
      </c>
      <c r="E317" s="109">
        <v>0</v>
      </c>
      <c r="F317" s="108">
        <v>1007.96</v>
      </c>
      <c r="G317" s="109">
        <v>0</v>
      </c>
      <c r="H317" s="108">
        <v>1007.96</v>
      </c>
      <c r="I317" s="109">
        <v>0</v>
      </c>
      <c r="J317" s="115" t="s">
        <v>109</v>
      </c>
      <c r="K317" s="36" t="s">
        <v>551</v>
      </c>
      <c r="L317" s="36" t="s">
        <v>22</v>
      </c>
      <c r="M317" s="21" t="s">
        <v>135</v>
      </c>
      <c r="N317" s="119">
        <f t="shared" si="12"/>
        <v>1008</v>
      </c>
      <c r="O317" s="107">
        <f t="shared" si="13"/>
        <v>1007.96</v>
      </c>
      <c r="P317" s="107">
        <f t="shared" si="14"/>
        <v>0</v>
      </c>
    </row>
    <row r="318" spans="1:16" ht="20.25" x14ac:dyDescent="0.2">
      <c r="A318" s="101">
        <v>4</v>
      </c>
      <c r="B318" s="122">
        <v>27</v>
      </c>
      <c r="C318" s="102" t="s">
        <v>470</v>
      </c>
      <c r="D318" s="109">
        <v>0</v>
      </c>
      <c r="E318" s="109">
        <v>0</v>
      </c>
      <c r="F318" s="108">
        <v>9621.18</v>
      </c>
      <c r="G318" s="109">
        <v>0</v>
      </c>
      <c r="H318" s="108">
        <v>9621.18</v>
      </c>
      <c r="I318" s="109">
        <v>0</v>
      </c>
      <c r="J318" s="115" t="s">
        <v>109</v>
      </c>
      <c r="K318" s="36" t="s">
        <v>551</v>
      </c>
      <c r="L318" s="36" t="s">
        <v>22</v>
      </c>
      <c r="M318" s="21" t="s">
        <v>135</v>
      </c>
      <c r="N318" s="119">
        <f t="shared" si="12"/>
        <v>9621</v>
      </c>
      <c r="O318" s="107">
        <f t="shared" si="13"/>
        <v>9621.18</v>
      </c>
      <c r="P318" s="107">
        <f t="shared" si="14"/>
        <v>0</v>
      </c>
    </row>
    <row r="319" spans="1:16" ht="20.25" x14ac:dyDescent="0.2">
      <c r="A319" s="101">
        <v>4</v>
      </c>
      <c r="B319" s="122">
        <v>28</v>
      </c>
      <c r="C319" s="102" t="s">
        <v>471</v>
      </c>
      <c r="D319" s="109">
        <v>0</v>
      </c>
      <c r="E319" s="109">
        <v>0</v>
      </c>
      <c r="F319" s="108">
        <v>9577.65</v>
      </c>
      <c r="G319" s="108">
        <v>2000</v>
      </c>
      <c r="H319" s="108">
        <v>7577.65</v>
      </c>
      <c r="I319" s="109">
        <v>0</v>
      </c>
      <c r="J319" s="115" t="s">
        <v>109</v>
      </c>
      <c r="K319" s="36" t="s">
        <v>551</v>
      </c>
      <c r="L319" s="36" t="s">
        <v>22</v>
      </c>
      <c r="M319" s="21" t="s">
        <v>137</v>
      </c>
      <c r="N319" s="119">
        <f t="shared" si="12"/>
        <v>7578</v>
      </c>
      <c r="O319" s="107">
        <f t="shared" si="13"/>
        <v>7577.65</v>
      </c>
      <c r="P319" s="107">
        <f t="shared" si="14"/>
        <v>0</v>
      </c>
    </row>
    <row r="320" spans="1:16" ht="20.25" x14ac:dyDescent="0.2">
      <c r="A320" s="101">
        <v>4</v>
      </c>
      <c r="B320" s="122">
        <v>29</v>
      </c>
      <c r="C320" s="102" t="s">
        <v>472</v>
      </c>
      <c r="D320" s="109">
        <v>0</v>
      </c>
      <c r="E320" s="109">
        <v>0</v>
      </c>
      <c r="F320" s="108">
        <v>433220</v>
      </c>
      <c r="G320" s="108">
        <v>415868</v>
      </c>
      <c r="H320" s="108">
        <v>17352</v>
      </c>
      <c r="I320" s="109">
        <v>0</v>
      </c>
      <c r="J320" s="115" t="s">
        <v>109</v>
      </c>
      <c r="K320" s="36" t="s">
        <v>551</v>
      </c>
      <c r="L320" s="36" t="s">
        <v>22</v>
      </c>
      <c r="M320" s="21" t="s">
        <v>136</v>
      </c>
      <c r="N320" s="119">
        <f t="shared" si="12"/>
        <v>17352</v>
      </c>
      <c r="O320" s="107">
        <f t="shared" si="13"/>
        <v>17352</v>
      </c>
      <c r="P320" s="107">
        <f t="shared" si="14"/>
        <v>0</v>
      </c>
    </row>
    <row r="321" spans="1:16" ht="20.25" x14ac:dyDescent="0.2">
      <c r="A321" s="101">
        <v>4</v>
      </c>
      <c r="B321" s="122">
        <v>30</v>
      </c>
      <c r="C321" s="102" t="s">
        <v>473</v>
      </c>
      <c r="D321" s="109">
        <v>0</v>
      </c>
      <c r="E321" s="109">
        <v>0</v>
      </c>
      <c r="F321" s="108">
        <v>110802.01</v>
      </c>
      <c r="G321" s="108">
        <v>110802.01</v>
      </c>
      <c r="H321" s="109">
        <v>0</v>
      </c>
      <c r="I321" s="109">
        <v>0</v>
      </c>
      <c r="J321" s="115" t="s">
        <v>109</v>
      </c>
      <c r="K321" s="36" t="s">
        <v>551</v>
      </c>
      <c r="L321" s="103"/>
      <c r="M321" s="103"/>
      <c r="N321" s="119">
        <f t="shared" si="12"/>
        <v>0</v>
      </c>
      <c r="O321" s="107">
        <f t="shared" si="13"/>
        <v>0</v>
      </c>
      <c r="P321" s="107">
        <f t="shared" si="14"/>
        <v>0</v>
      </c>
    </row>
    <row r="322" spans="1:16" ht="20.25" x14ac:dyDescent="0.2">
      <c r="A322" s="101">
        <v>4</v>
      </c>
      <c r="B322" s="122">
        <v>31</v>
      </c>
      <c r="C322" s="102" t="s">
        <v>474</v>
      </c>
      <c r="D322" s="109">
        <v>0</v>
      </c>
      <c r="E322" s="109">
        <v>0</v>
      </c>
      <c r="F322" s="108">
        <v>190386.71</v>
      </c>
      <c r="G322" s="108">
        <v>190386.71</v>
      </c>
      <c r="H322" s="109">
        <v>0</v>
      </c>
      <c r="I322" s="109">
        <v>0</v>
      </c>
      <c r="J322" s="115" t="s">
        <v>109</v>
      </c>
      <c r="K322" s="36" t="s">
        <v>551</v>
      </c>
      <c r="L322" s="103"/>
      <c r="M322" s="103"/>
      <c r="N322" s="119">
        <f t="shared" si="12"/>
        <v>0</v>
      </c>
      <c r="O322" s="107">
        <f t="shared" si="13"/>
        <v>0</v>
      </c>
      <c r="P322" s="107">
        <f t="shared" si="14"/>
        <v>0</v>
      </c>
    </row>
    <row r="323" spans="1:16" ht="20.25" x14ac:dyDescent="0.2">
      <c r="A323" s="101">
        <v>4</v>
      </c>
      <c r="B323" s="122">
        <v>32</v>
      </c>
      <c r="C323" s="102" t="s">
        <v>475</v>
      </c>
      <c r="D323" s="109">
        <v>0</v>
      </c>
      <c r="E323" s="109">
        <v>0</v>
      </c>
      <c r="F323" s="108">
        <v>1000</v>
      </c>
      <c r="G323" s="109">
        <v>0</v>
      </c>
      <c r="H323" s="108">
        <v>1000</v>
      </c>
      <c r="I323" s="109">
        <v>0</v>
      </c>
      <c r="J323" s="115" t="s">
        <v>109</v>
      </c>
      <c r="K323" s="36" t="s">
        <v>551</v>
      </c>
      <c r="L323" s="36" t="s">
        <v>22</v>
      </c>
      <c r="M323" s="21" t="s">
        <v>65</v>
      </c>
      <c r="N323" s="119">
        <f t="shared" ref="N323:N386" si="15">ROUND(O323,0)</f>
        <v>1000</v>
      </c>
      <c r="O323" s="107">
        <f t="shared" ref="O323:O386" si="16">H323-I323</f>
        <v>1000</v>
      </c>
      <c r="P323" s="107">
        <f t="shared" ref="P323:P386" si="17">D323-E323</f>
        <v>0</v>
      </c>
    </row>
    <row r="324" spans="1:16" ht="20.25" x14ac:dyDescent="0.2">
      <c r="A324" s="101">
        <v>4</v>
      </c>
      <c r="B324" s="122">
        <v>34</v>
      </c>
      <c r="C324" s="102" t="s">
        <v>476</v>
      </c>
      <c r="D324" s="109">
        <v>0</v>
      </c>
      <c r="E324" s="109">
        <v>0</v>
      </c>
      <c r="F324" s="108">
        <v>5275.87</v>
      </c>
      <c r="G324" s="109">
        <v>0</v>
      </c>
      <c r="H324" s="108">
        <v>5275.87</v>
      </c>
      <c r="I324" s="109">
        <v>0</v>
      </c>
      <c r="J324" s="115" t="s">
        <v>109</v>
      </c>
      <c r="K324" s="36" t="s">
        <v>551</v>
      </c>
      <c r="L324" s="36" t="s">
        <v>22</v>
      </c>
      <c r="M324" s="21" t="s">
        <v>136</v>
      </c>
      <c r="N324" s="119">
        <f t="shared" si="15"/>
        <v>5276</v>
      </c>
      <c r="O324" s="107">
        <f t="shared" si="16"/>
        <v>5275.87</v>
      </c>
      <c r="P324" s="107">
        <f t="shared" si="17"/>
        <v>0</v>
      </c>
    </row>
    <row r="325" spans="1:16" ht="20.25" x14ac:dyDescent="0.2">
      <c r="A325" s="101">
        <v>4</v>
      </c>
      <c r="B325" s="122">
        <v>35</v>
      </c>
      <c r="C325" s="102" t="s">
        <v>477</v>
      </c>
      <c r="D325" s="109">
        <v>0</v>
      </c>
      <c r="E325" s="109">
        <v>0</v>
      </c>
      <c r="F325" s="108">
        <v>39300</v>
      </c>
      <c r="G325" s="108">
        <v>39300</v>
      </c>
      <c r="H325" s="109">
        <v>0</v>
      </c>
      <c r="I325" s="109">
        <v>0</v>
      </c>
      <c r="J325" s="115" t="s">
        <v>109</v>
      </c>
      <c r="K325" s="36" t="s">
        <v>551</v>
      </c>
      <c r="L325" s="103"/>
      <c r="M325" s="103"/>
      <c r="N325" s="119">
        <f t="shared" si="15"/>
        <v>0</v>
      </c>
      <c r="O325" s="107">
        <f t="shared" si="16"/>
        <v>0</v>
      </c>
      <c r="P325" s="107">
        <f t="shared" si="17"/>
        <v>0</v>
      </c>
    </row>
    <row r="326" spans="1:16" ht="20.25" x14ac:dyDescent="0.2">
      <c r="A326" s="101">
        <v>4</v>
      </c>
      <c r="B326" s="122">
        <v>36</v>
      </c>
      <c r="C326" s="102" t="s">
        <v>478</v>
      </c>
      <c r="D326" s="109">
        <v>0</v>
      </c>
      <c r="E326" s="109">
        <v>0</v>
      </c>
      <c r="F326" s="108">
        <v>4350</v>
      </c>
      <c r="G326" s="109">
        <v>0</v>
      </c>
      <c r="H326" s="108">
        <v>4350</v>
      </c>
      <c r="I326" s="109">
        <v>0</v>
      </c>
      <c r="J326" s="115" t="s">
        <v>109</v>
      </c>
      <c r="K326" s="36" t="s">
        <v>551</v>
      </c>
      <c r="L326" s="36" t="s">
        <v>22</v>
      </c>
      <c r="M326" s="21" t="s">
        <v>137</v>
      </c>
      <c r="N326" s="119">
        <f t="shared" si="15"/>
        <v>4350</v>
      </c>
      <c r="O326" s="107">
        <f t="shared" si="16"/>
        <v>4350</v>
      </c>
      <c r="P326" s="107">
        <f t="shared" si="17"/>
        <v>0</v>
      </c>
    </row>
    <row r="327" spans="1:16" s="130" customFormat="1" x14ac:dyDescent="0.2">
      <c r="A327" s="123">
        <v>3</v>
      </c>
      <c r="B327" s="124">
        <v>4104</v>
      </c>
      <c r="C327" s="125" t="s">
        <v>479</v>
      </c>
      <c r="D327" s="131">
        <v>0</v>
      </c>
      <c r="E327" s="131">
        <v>0</v>
      </c>
      <c r="F327" s="126">
        <v>764690.62</v>
      </c>
      <c r="G327" s="126">
        <v>716055.06</v>
      </c>
      <c r="H327" s="170">
        <v>48635.56</v>
      </c>
      <c r="I327" s="131">
        <v>0</v>
      </c>
      <c r="J327" s="132"/>
      <c r="K327" s="127"/>
      <c r="L327" s="127"/>
      <c r="M327" s="127"/>
      <c r="N327" s="128">
        <f t="shared" si="15"/>
        <v>48636</v>
      </c>
      <c r="O327" s="129">
        <f t="shared" si="16"/>
        <v>48635.56</v>
      </c>
      <c r="P327" s="129">
        <f t="shared" si="17"/>
        <v>0</v>
      </c>
    </row>
    <row r="328" spans="1:16" s="130" customFormat="1" x14ac:dyDescent="0.2">
      <c r="A328" s="123">
        <v>4</v>
      </c>
      <c r="B328" s="124">
        <v>2</v>
      </c>
      <c r="C328" s="125" t="s">
        <v>480</v>
      </c>
      <c r="D328" s="131">
        <v>0</v>
      </c>
      <c r="E328" s="131">
        <v>0</v>
      </c>
      <c r="F328" s="126">
        <v>764690.62</v>
      </c>
      <c r="G328" s="126">
        <v>716055.06</v>
      </c>
      <c r="H328" s="126">
        <v>48635.56</v>
      </c>
      <c r="I328" s="131">
        <v>0</v>
      </c>
      <c r="J328" s="132"/>
      <c r="K328" s="127"/>
      <c r="L328" s="127"/>
      <c r="M328" s="127"/>
      <c r="N328" s="128">
        <f t="shared" si="15"/>
        <v>48636</v>
      </c>
      <c r="O328" s="129">
        <f t="shared" si="16"/>
        <v>48635.56</v>
      </c>
      <c r="P328" s="129">
        <f t="shared" si="17"/>
        <v>0</v>
      </c>
    </row>
    <row r="329" spans="1:16" ht="20.25" x14ac:dyDescent="0.2">
      <c r="A329" s="101">
        <v>5</v>
      </c>
      <c r="B329" s="122">
        <v>1</v>
      </c>
      <c r="C329" s="102" t="s">
        <v>481</v>
      </c>
      <c r="D329" s="109">
        <v>0</v>
      </c>
      <c r="E329" s="109">
        <v>0</v>
      </c>
      <c r="F329" s="108">
        <v>18563.13</v>
      </c>
      <c r="G329" s="109">
        <v>0</v>
      </c>
      <c r="H329" s="108">
        <v>18563.13</v>
      </c>
      <c r="I329" s="109">
        <v>0</v>
      </c>
      <c r="J329" s="115" t="s">
        <v>109</v>
      </c>
      <c r="K329" s="36" t="s">
        <v>551</v>
      </c>
      <c r="L329" s="36" t="s">
        <v>22</v>
      </c>
      <c r="M329" s="21" t="s">
        <v>137</v>
      </c>
      <c r="N329" s="119">
        <f t="shared" si="15"/>
        <v>18563</v>
      </c>
      <c r="O329" s="107">
        <f t="shared" si="16"/>
        <v>18563.13</v>
      </c>
      <c r="P329" s="107">
        <f t="shared" si="17"/>
        <v>0</v>
      </c>
    </row>
    <row r="330" spans="1:16" ht="20.25" x14ac:dyDescent="0.2">
      <c r="A330" s="101">
        <v>5</v>
      </c>
      <c r="B330" s="122">
        <v>2</v>
      </c>
      <c r="C330" s="102" t="s">
        <v>482</v>
      </c>
      <c r="D330" s="109">
        <v>0</v>
      </c>
      <c r="E330" s="109">
        <v>0</v>
      </c>
      <c r="F330" s="108">
        <v>12294.04</v>
      </c>
      <c r="G330" s="108">
        <v>12294.04</v>
      </c>
      <c r="H330" s="109">
        <v>0</v>
      </c>
      <c r="I330" s="109">
        <v>0</v>
      </c>
      <c r="J330" s="115" t="s">
        <v>109</v>
      </c>
      <c r="K330" s="36" t="s">
        <v>551</v>
      </c>
      <c r="L330" s="103"/>
      <c r="M330" s="103"/>
      <c r="N330" s="119">
        <f t="shared" si="15"/>
        <v>0</v>
      </c>
      <c r="O330" s="107">
        <f t="shared" si="16"/>
        <v>0</v>
      </c>
      <c r="P330" s="107">
        <f t="shared" si="17"/>
        <v>0</v>
      </c>
    </row>
    <row r="331" spans="1:16" ht="20.25" x14ac:dyDescent="0.2">
      <c r="A331" s="101">
        <v>5</v>
      </c>
      <c r="B331" s="122">
        <v>3</v>
      </c>
      <c r="C331" s="102" t="s">
        <v>483</v>
      </c>
      <c r="D331" s="109">
        <v>0</v>
      </c>
      <c r="E331" s="109">
        <v>0</v>
      </c>
      <c r="F331" s="108">
        <v>21729.42</v>
      </c>
      <c r="G331" s="109">
        <v>16</v>
      </c>
      <c r="H331" s="108">
        <v>21713.42</v>
      </c>
      <c r="I331" s="109">
        <v>0</v>
      </c>
      <c r="J331" s="115" t="s">
        <v>109</v>
      </c>
      <c r="K331" s="36" t="s">
        <v>551</v>
      </c>
      <c r="L331" s="36" t="s">
        <v>22</v>
      </c>
      <c r="M331" s="21" t="s">
        <v>138</v>
      </c>
      <c r="N331" s="119">
        <f t="shared" si="15"/>
        <v>21713</v>
      </c>
      <c r="O331" s="107">
        <f t="shared" si="16"/>
        <v>21713.42</v>
      </c>
      <c r="P331" s="107">
        <f t="shared" si="17"/>
        <v>0</v>
      </c>
    </row>
    <row r="332" spans="1:16" ht="20.25" x14ac:dyDescent="0.2">
      <c r="A332" s="101">
        <v>5</v>
      </c>
      <c r="B332" s="122">
        <v>4</v>
      </c>
      <c r="C332" s="102" t="s">
        <v>484</v>
      </c>
      <c r="D332" s="109">
        <v>0</v>
      </c>
      <c r="E332" s="109">
        <v>0</v>
      </c>
      <c r="F332" s="108">
        <v>4789.76</v>
      </c>
      <c r="G332" s="108">
        <v>4789.76</v>
      </c>
      <c r="H332" s="109">
        <v>0</v>
      </c>
      <c r="I332" s="109">
        <v>0</v>
      </c>
      <c r="J332" s="115" t="s">
        <v>109</v>
      </c>
      <c r="K332" s="36" t="s">
        <v>551</v>
      </c>
      <c r="L332" s="103"/>
      <c r="M332" s="103"/>
      <c r="N332" s="119">
        <f t="shared" si="15"/>
        <v>0</v>
      </c>
      <c r="O332" s="107">
        <f t="shared" si="16"/>
        <v>0</v>
      </c>
      <c r="P332" s="107">
        <f t="shared" si="17"/>
        <v>0</v>
      </c>
    </row>
    <row r="333" spans="1:16" ht="20.25" x14ac:dyDescent="0.2">
      <c r="A333" s="101">
        <v>5</v>
      </c>
      <c r="B333" s="122">
        <v>5</v>
      </c>
      <c r="C333" s="102" t="s">
        <v>485</v>
      </c>
      <c r="D333" s="109">
        <v>0</v>
      </c>
      <c r="E333" s="109">
        <v>0</v>
      </c>
      <c r="F333" s="108">
        <v>161125.71</v>
      </c>
      <c r="G333" s="108">
        <v>161125.32999999999</v>
      </c>
      <c r="H333" s="109">
        <v>0.38</v>
      </c>
      <c r="I333" s="109">
        <v>0</v>
      </c>
      <c r="J333" s="115" t="s">
        <v>109</v>
      </c>
      <c r="K333" s="36" t="s">
        <v>551</v>
      </c>
      <c r="L333" s="103"/>
      <c r="M333" s="103"/>
      <c r="N333" s="119">
        <f t="shared" si="15"/>
        <v>0</v>
      </c>
      <c r="O333" s="107">
        <f t="shared" si="16"/>
        <v>0.38</v>
      </c>
      <c r="P333" s="107">
        <f t="shared" si="17"/>
        <v>0</v>
      </c>
    </row>
    <row r="334" spans="1:16" ht="20.25" x14ac:dyDescent="0.2">
      <c r="A334" s="101">
        <v>5</v>
      </c>
      <c r="B334" s="122">
        <v>6</v>
      </c>
      <c r="C334" s="102" t="s">
        <v>486</v>
      </c>
      <c r="D334" s="109">
        <v>0</v>
      </c>
      <c r="E334" s="109">
        <v>0</v>
      </c>
      <c r="F334" s="108">
        <v>535116.06000000006</v>
      </c>
      <c r="G334" s="108">
        <v>535116.06000000006</v>
      </c>
      <c r="H334" s="109">
        <v>0</v>
      </c>
      <c r="I334" s="109">
        <v>0</v>
      </c>
      <c r="J334" s="115" t="s">
        <v>109</v>
      </c>
      <c r="K334" s="36" t="s">
        <v>551</v>
      </c>
      <c r="L334" s="103"/>
      <c r="M334" s="103"/>
      <c r="N334" s="119">
        <f t="shared" si="15"/>
        <v>0</v>
      </c>
      <c r="O334" s="107">
        <f t="shared" si="16"/>
        <v>0</v>
      </c>
      <c r="P334" s="107">
        <f t="shared" si="17"/>
        <v>0</v>
      </c>
    </row>
    <row r="335" spans="1:16" ht="20.25" x14ac:dyDescent="0.2">
      <c r="A335" s="101">
        <v>5</v>
      </c>
      <c r="B335" s="122">
        <v>7</v>
      </c>
      <c r="C335" s="102" t="s">
        <v>487</v>
      </c>
      <c r="D335" s="109">
        <v>0</v>
      </c>
      <c r="E335" s="109">
        <v>0</v>
      </c>
      <c r="F335" s="108">
        <v>11072.5</v>
      </c>
      <c r="G335" s="108">
        <v>2713.87</v>
      </c>
      <c r="H335" s="108">
        <v>8358.6299999999992</v>
      </c>
      <c r="I335" s="109">
        <v>0</v>
      </c>
      <c r="J335" s="115" t="s">
        <v>109</v>
      </c>
      <c r="K335" s="36" t="s">
        <v>551</v>
      </c>
      <c r="L335" s="36" t="s">
        <v>22</v>
      </c>
      <c r="M335" s="21" t="s">
        <v>138</v>
      </c>
      <c r="N335" s="119">
        <f t="shared" si="15"/>
        <v>8359</v>
      </c>
      <c r="O335" s="107">
        <f t="shared" si="16"/>
        <v>8358.6299999999992</v>
      </c>
      <c r="P335" s="107">
        <f t="shared" si="17"/>
        <v>0</v>
      </c>
    </row>
    <row r="336" spans="1:16" s="130" customFormat="1" x14ac:dyDescent="0.2">
      <c r="A336" s="123">
        <v>3</v>
      </c>
      <c r="B336" s="124">
        <v>4105</v>
      </c>
      <c r="C336" s="125" t="s">
        <v>488</v>
      </c>
      <c r="D336" s="131">
        <v>0</v>
      </c>
      <c r="E336" s="131">
        <v>0</v>
      </c>
      <c r="F336" s="126">
        <v>51216.12</v>
      </c>
      <c r="G336" s="131">
        <v>0</v>
      </c>
      <c r="H336" s="126">
        <v>51216.12</v>
      </c>
      <c r="I336" s="131">
        <v>0</v>
      </c>
      <c r="J336" s="132"/>
      <c r="K336" s="127"/>
      <c r="L336" s="127"/>
      <c r="M336" s="127"/>
      <c r="N336" s="128">
        <f t="shared" si="15"/>
        <v>51216</v>
      </c>
      <c r="O336" s="129">
        <f t="shared" si="16"/>
        <v>51216.12</v>
      </c>
      <c r="P336" s="129">
        <f t="shared" si="17"/>
        <v>0</v>
      </c>
    </row>
    <row r="337" spans="1:16" ht="20.25" x14ac:dyDescent="0.2">
      <c r="A337" s="101">
        <v>4</v>
      </c>
      <c r="B337" s="122">
        <v>1</v>
      </c>
      <c r="C337" s="102" t="s">
        <v>489</v>
      </c>
      <c r="D337" s="109">
        <v>0</v>
      </c>
      <c r="E337" s="109">
        <v>0</v>
      </c>
      <c r="F337" s="108">
        <v>8750.0400000000009</v>
      </c>
      <c r="G337" s="109">
        <v>0</v>
      </c>
      <c r="H337" s="108">
        <v>8750.0400000000009</v>
      </c>
      <c r="I337" s="109">
        <v>0</v>
      </c>
      <c r="J337" s="115" t="s">
        <v>109</v>
      </c>
      <c r="K337" s="36" t="s">
        <v>551</v>
      </c>
      <c r="L337" s="36" t="s">
        <v>22</v>
      </c>
      <c r="M337" s="25" t="s">
        <v>585</v>
      </c>
      <c r="N337" s="119">
        <f t="shared" si="15"/>
        <v>8750</v>
      </c>
      <c r="O337" s="107">
        <f t="shared" si="16"/>
        <v>8750.0400000000009</v>
      </c>
      <c r="P337" s="107">
        <f t="shared" si="17"/>
        <v>0</v>
      </c>
    </row>
    <row r="338" spans="1:16" ht="20.25" x14ac:dyDescent="0.2">
      <c r="A338" s="101">
        <v>4</v>
      </c>
      <c r="B338" s="122">
        <v>2</v>
      </c>
      <c r="C338" s="102" t="s">
        <v>490</v>
      </c>
      <c r="D338" s="109">
        <v>0</v>
      </c>
      <c r="E338" s="109">
        <v>0</v>
      </c>
      <c r="F338" s="109">
        <v>780.27</v>
      </c>
      <c r="G338" s="109">
        <v>0</v>
      </c>
      <c r="H338" s="109">
        <v>780.27</v>
      </c>
      <c r="I338" s="109">
        <v>0</v>
      </c>
      <c r="J338" s="115" t="s">
        <v>109</v>
      </c>
      <c r="K338" s="36" t="s">
        <v>551</v>
      </c>
      <c r="L338" s="36" t="s">
        <v>22</v>
      </c>
      <c r="M338" s="25" t="s">
        <v>585</v>
      </c>
      <c r="N338" s="119">
        <f t="shared" si="15"/>
        <v>780</v>
      </c>
      <c r="O338" s="107">
        <f t="shared" si="16"/>
        <v>780.27</v>
      </c>
      <c r="P338" s="107">
        <f t="shared" si="17"/>
        <v>0</v>
      </c>
    </row>
    <row r="339" spans="1:16" ht="20.25" x14ac:dyDescent="0.2">
      <c r="A339" s="101">
        <v>4</v>
      </c>
      <c r="B339" s="122">
        <v>3</v>
      </c>
      <c r="C339" s="102" t="s">
        <v>491</v>
      </c>
      <c r="D339" s="109">
        <v>0</v>
      </c>
      <c r="E339" s="109">
        <v>0</v>
      </c>
      <c r="F339" s="108">
        <v>7782.67</v>
      </c>
      <c r="G339" s="109">
        <v>0</v>
      </c>
      <c r="H339" s="108">
        <v>7782.67</v>
      </c>
      <c r="I339" s="109">
        <v>0</v>
      </c>
      <c r="J339" s="115" t="s">
        <v>109</v>
      </c>
      <c r="K339" s="36" t="s">
        <v>551</v>
      </c>
      <c r="L339" s="36" t="s">
        <v>22</v>
      </c>
      <c r="M339" s="25" t="s">
        <v>585</v>
      </c>
      <c r="N339" s="119">
        <f t="shared" si="15"/>
        <v>7783</v>
      </c>
      <c r="O339" s="107">
        <f t="shared" si="16"/>
        <v>7782.67</v>
      </c>
      <c r="P339" s="107">
        <f t="shared" si="17"/>
        <v>0</v>
      </c>
    </row>
    <row r="340" spans="1:16" ht="20.25" x14ac:dyDescent="0.2">
      <c r="A340" s="101">
        <v>4</v>
      </c>
      <c r="B340" s="122">
        <v>4</v>
      </c>
      <c r="C340" s="102" t="s">
        <v>492</v>
      </c>
      <c r="D340" s="109">
        <v>0</v>
      </c>
      <c r="E340" s="109">
        <v>0</v>
      </c>
      <c r="F340" s="108">
        <v>3792.22</v>
      </c>
      <c r="G340" s="109">
        <v>0</v>
      </c>
      <c r="H340" s="108">
        <v>3792.22</v>
      </c>
      <c r="I340" s="109">
        <v>0</v>
      </c>
      <c r="J340" s="115" t="s">
        <v>109</v>
      </c>
      <c r="K340" s="36" t="s">
        <v>551</v>
      </c>
      <c r="L340" s="36" t="s">
        <v>22</v>
      </c>
      <c r="M340" s="25" t="s">
        <v>585</v>
      </c>
      <c r="N340" s="119">
        <f t="shared" si="15"/>
        <v>3792</v>
      </c>
      <c r="O340" s="107">
        <f t="shared" si="16"/>
        <v>3792.22</v>
      </c>
      <c r="P340" s="107">
        <f t="shared" si="17"/>
        <v>0</v>
      </c>
    </row>
    <row r="341" spans="1:16" ht="20.25" x14ac:dyDescent="0.2">
      <c r="A341" s="101">
        <v>4</v>
      </c>
      <c r="B341" s="122">
        <v>5</v>
      </c>
      <c r="C341" s="102" t="s">
        <v>493</v>
      </c>
      <c r="D341" s="109">
        <v>0</v>
      </c>
      <c r="E341" s="109">
        <v>0</v>
      </c>
      <c r="F341" s="109">
        <v>860.08</v>
      </c>
      <c r="G341" s="109">
        <v>0</v>
      </c>
      <c r="H341" s="109">
        <v>860.08</v>
      </c>
      <c r="I341" s="109">
        <v>0</v>
      </c>
      <c r="J341" s="115" t="s">
        <v>109</v>
      </c>
      <c r="K341" s="36" t="s">
        <v>551</v>
      </c>
      <c r="L341" s="36" t="s">
        <v>22</v>
      </c>
      <c r="M341" s="25" t="s">
        <v>585</v>
      </c>
      <c r="N341" s="119">
        <f t="shared" si="15"/>
        <v>860</v>
      </c>
      <c r="O341" s="107">
        <f t="shared" si="16"/>
        <v>860.08</v>
      </c>
      <c r="P341" s="107">
        <f t="shared" si="17"/>
        <v>0</v>
      </c>
    </row>
    <row r="342" spans="1:16" ht="20.25" x14ac:dyDescent="0.2">
      <c r="A342" s="101">
        <v>4</v>
      </c>
      <c r="B342" s="122">
        <v>6</v>
      </c>
      <c r="C342" s="102" t="s">
        <v>494</v>
      </c>
      <c r="D342" s="109">
        <v>0</v>
      </c>
      <c r="E342" s="109">
        <v>0</v>
      </c>
      <c r="F342" s="108">
        <v>7536</v>
      </c>
      <c r="G342" s="109">
        <v>0</v>
      </c>
      <c r="H342" s="108">
        <v>7536</v>
      </c>
      <c r="I342" s="109">
        <v>0</v>
      </c>
      <c r="J342" s="115" t="s">
        <v>109</v>
      </c>
      <c r="K342" s="36" t="s">
        <v>551</v>
      </c>
      <c r="L342" s="36" t="s">
        <v>22</v>
      </c>
      <c r="M342" s="25" t="s">
        <v>110</v>
      </c>
      <c r="N342" s="119">
        <f t="shared" si="15"/>
        <v>7536</v>
      </c>
      <c r="O342" s="107">
        <f t="shared" si="16"/>
        <v>7536</v>
      </c>
      <c r="P342" s="107">
        <f t="shared" si="17"/>
        <v>0</v>
      </c>
    </row>
    <row r="343" spans="1:16" ht="20.25" x14ac:dyDescent="0.2">
      <c r="A343" s="101">
        <v>4</v>
      </c>
      <c r="B343" s="122">
        <v>7</v>
      </c>
      <c r="C343" s="102" t="s">
        <v>495</v>
      </c>
      <c r="D343" s="109">
        <v>0</v>
      </c>
      <c r="E343" s="109">
        <v>0</v>
      </c>
      <c r="F343" s="108">
        <v>8184</v>
      </c>
      <c r="G343" s="109">
        <v>0</v>
      </c>
      <c r="H343" s="108">
        <v>8184</v>
      </c>
      <c r="I343" s="109">
        <v>0</v>
      </c>
      <c r="J343" s="115" t="s">
        <v>109</v>
      </c>
      <c r="K343" s="36" t="s">
        <v>551</v>
      </c>
      <c r="L343" s="36" t="s">
        <v>22</v>
      </c>
      <c r="M343" s="25" t="s">
        <v>585</v>
      </c>
      <c r="N343" s="119">
        <f t="shared" si="15"/>
        <v>8184</v>
      </c>
      <c r="O343" s="107">
        <f t="shared" si="16"/>
        <v>8184</v>
      </c>
      <c r="P343" s="107">
        <f t="shared" si="17"/>
        <v>0</v>
      </c>
    </row>
    <row r="344" spans="1:16" ht="20.25" x14ac:dyDescent="0.2">
      <c r="A344" s="101">
        <v>4</v>
      </c>
      <c r="B344" s="122">
        <v>8</v>
      </c>
      <c r="C344" s="102" t="s">
        <v>496</v>
      </c>
      <c r="D344" s="109">
        <v>0</v>
      </c>
      <c r="E344" s="109">
        <v>0</v>
      </c>
      <c r="F344" s="108">
        <v>8358.5</v>
      </c>
      <c r="G344" s="109">
        <v>0</v>
      </c>
      <c r="H344" s="108">
        <v>8358.5</v>
      </c>
      <c r="I344" s="109">
        <v>0</v>
      </c>
      <c r="J344" s="115" t="s">
        <v>109</v>
      </c>
      <c r="K344" s="36" t="s">
        <v>551</v>
      </c>
      <c r="L344" s="36" t="s">
        <v>22</v>
      </c>
      <c r="M344" s="25" t="s">
        <v>585</v>
      </c>
      <c r="N344" s="119">
        <f t="shared" si="15"/>
        <v>8359</v>
      </c>
      <c r="O344" s="107">
        <f t="shared" si="16"/>
        <v>8358.5</v>
      </c>
      <c r="P344" s="107">
        <f t="shared" si="17"/>
        <v>0</v>
      </c>
    </row>
    <row r="345" spans="1:16" ht="20.25" x14ac:dyDescent="0.2">
      <c r="A345" s="101">
        <v>4</v>
      </c>
      <c r="B345" s="122">
        <v>9</v>
      </c>
      <c r="C345" s="102" t="s">
        <v>497</v>
      </c>
      <c r="D345" s="109">
        <v>0</v>
      </c>
      <c r="E345" s="109">
        <v>0</v>
      </c>
      <c r="F345" s="109">
        <v>360</v>
      </c>
      <c r="G345" s="109">
        <v>0</v>
      </c>
      <c r="H345" s="109">
        <v>360</v>
      </c>
      <c r="I345" s="109">
        <v>0</v>
      </c>
      <c r="J345" s="115" t="s">
        <v>109</v>
      </c>
      <c r="K345" s="36" t="s">
        <v>551</v>
      </c>
      <c r="L345" s="36" t="s">
        <v>22</v>
      </c>
      <c r="M345" s="25" t="s">
        <v>585</v>
      </c>
      <c r="N345" s="119">
        <f t="shared" si="15"/>
        <v>360</v>
      </c>
      <c r="O345" s="107">
        <f t="shared" si="16"/>
        <v>360</v>
      </c>
      <c r="P345" s="107">
        <f t="shared" si="17"/>
        <v>0</v>
      </c>
    </row>
    <row r="346" spans="1:16" ht="20.25" x14ac:dyDescent="0.2">
      <c r="A346" s="101">
        <v>4</v>
      </c>
      <c r="B346" s="122">
        <v>10</v>
      </c>
      <c r="C346" s="102" t="s">
        <v>498</v>
      </c>
      <c r="D346" s="109">
        <v>0</v>
      </c>
      <c r="E346" s="109">
        <v>0</v>
      </c>
      <c r="F346" s="108">
        <v>4722.92</v>
      </c>
      <c r="G346" s="109">
        <v>0</v>
      </c>
      <c r="H346" s="108">
        <v>4722.92</v>
      </c>
      <c r="I346" s="109">
        <v>0</v>
      </c>
      <c r="J346" s="115" t="s">
        <v>109</v>
      </c>
      <c r="K346" s="36" t="s">
        <v>551</v>
      </c>
      <c r="L346" s="36" t="s">
        <v>22</v>
      </c>
      <c r="M346" s="25" t="s">
        <v>585</v>
      </c>
      <c r="N346" s="119">
        <f t="shared" si="15"/>
        <v>4723</v>
      </c>
      <c r="O346" s="107">
        <f t="shared" si="16"/>
        <v>4722.92</v>
      </c>
      <c r="P346" s="107">
        <f t="shared" si="17"/>
        <v>0</v>
      </c>
    </row>
    <row r="347" spans="1:16" ht="20.25" x14ac:dyDescent="0.2">
      <c r="A347" s="101">
        <v>4</v>
      </c>
      <c r="B347" s="122">
        <v>12</v>
      </c>
      <c r="C347" s="102" t="s">
        <v>499</v>
      </c>
      <c r="D347" s="109">
        <v>0</v>
      </c>
      <c r="E347" s="109">
        <v>0</v>
      </c>
      <c r="F347" s="109">
        <v>89.42</v>
      </c>
      <c r="G347" s="109">
        <v>0</v>
      </c>
      <c r="H347" s="109">
        <v>89.42</v>
      </c>
      <c r="I347" s="109">
        <v>0</v>
      </c>
      <c r="J347" s="115" t="s">
        <v>109</v>
      </c>
      <c r="K347" s="36" t="s">
        <v>551</v>
      </c>
      <c r="L347" s="36" t="s">
        <v>22</v>
      </c>
      <c r="M347" s="25" t="s">
        <v>585</v>
      </c>
      <c r="N347" s="119">
        <f t="shared" si="15"/>
        <v>89</v>
      </c>
      <c r="O347" s="107">
        <f t="shared" si="16"/>
        <v>89.42</v>
      </c>
      <c r="P347" s="107">
        <f t="shared" si="17"/>
        <v>0</v>
      </c>
    </row>
    <row r="348" spans="1:16" s="154" customFormat="1" ht="15.75" x14ac:dyDescent="0.2">
      <c r="A348" s="147">
        <v>2</v>
      </c>
      <c r="B348" s="148">
        <v>4300</v>
      </c>
      <c r="C348" s="149" t="s">
        <v>500</v>
      </c>
      <c r="D348" s="155">
        <v>0</v>
      </c>
      <c r="E348" s="155">
        <v>0</v>
      </c>
      <c r="F348" s="150">
        <v>5191133.68</v>
      </c>
      <c r="G348" s="150">
        <v>39600</v>
      </c>
      <c r="H348" s="150">
        <v>5151533.68</v>
      </c>
      <c r="I348" s="155">
        <v>0</v>
      </c>
      <c r="J348" s="151"/>
      <c r="K348" s="151"/>
      <c r="L348" s="151"/>
      <c r="M348" s="151"/>
      <c r="N348" s="152">
        <f t="shared" si="15"/>
        <v>5151534</v>
      </c>
      <c r="O348" s="153">
        <f t="shared" si="16"/>
        <v>5151533.68</v>
      </c>
      <c r="P348" s="153">
        <f t="shared" si="17"/>
        <v>0</v>
      </c>
    </row>
    <row r="349" spans="1:16" s="130" customFormat="1" x14ac:dyDescent="0.2">
      <c r="A349" s="123">
        <v>3</v>
      </c>
      <c r="B349" s="124">
        <v>4301</v>
      </c>
      <c r="C349" s="125" t="s">
        <v>501</v>
      </c>
      <c r="D349" s="131">
        <v>0</v>
      </c>
      <c r="E349" s="131">
        <v>0</v>
      </c>
      <c r="F349" s="126">
        <v>3313824.18</v>
      </c>
      <c r="G349" s="126">
        <v>39600</v>
      </c>
      <c r="H349" s="126">
        <v>3274224.18</v>
      </c>
      <c r="I349" s="131">
        <v>0</v>
      </c>
      <c r="J349" s="132"/>
      <c r="K349" s="127"/>
      <c r="L349" s="127"/>
      <c r="M349" s="127"/>
      <c r="N349" s="128">
        <f t="shared" si="15"/>
        <v>3274224</v>
      </c>
      <c r="O349" s="129">
        <f t="shared" si="16"/>
        <v>3274224.18</v>
      </c>
      <c r="P349" s="129">
        <f t="shared" si="17"/>
        <v>0</v>
      </c>
    </row>
    <row r="350" spans="1:16" ht="20.25" x14ac:dyDescent="0.2">
      <c r="A350" s="101">
        <v>4</v>
      </c>
      <c r="B350" s="122">
        <v>1</v>
      </c>
      <c r="C350" s="102" t="s">
        <v>502</v>
      </c>
      <c r="D350" s="109">
        <v>0</v>
      </c>
      <c r="E350" s="109">
        <v>0</v>
      </c>
      <c r="F350" s="108">
        <v>881111</v>
      </c>
      <c r="G350" s="109">
        <v>0</v>
      </c>
      <c r="H350" s="108">
        <v>881111</v>
      </c>
      <c r="I350" s="109">
        <v>0</v>
      </c>
      <c r="J350" s="115" t="s">
        <v>109</v>
      </c>
      <c r="K350" s="36" t="s">
        <v>551</v>
      </c>
      <c r="L350" s="36" t="s">
        <v>146</v>
      </c>
      <c r="M350" s="25" t="s">
        <v>582</v>
      </c>
      <c r="N350" s="119">
        <f t="shared" si="15"/>
        <v>881111</v>
      </c>
      <c r="O350" s="107">
        <f t="shared" si="16"/>
        <v>881111</v>
      </c>
      <c r="P350" s="107">
        <f t="shared" si="17"/>
        <v>0</v>
      </c>
    </row>
    <row r="351" spans="1:16" ht="20.25" x14ac:dyDescent="0.2">
      <c r="A351" s="101">
        <v>4</v>
      </c>
      <c r="B351" s="122">
        <v>2</v>
      </c>
      <c r="C351" s="102" t="s">
        <v>503</v>
      </c>
      <c r="D351" s="109">
        <v>0</v>
      </c>
      <c r="E351" s="109">
        <v>0</v>
      </c>
      <c r="F351" s="108">
        <v>224623.25</v>
      </c>
      <c r="G351" s="109">
        <v>0</v>
      </c>
      <c r="H351" s="108">
        <v>224623.25</v>
      </c>
      <c r="I351" s="109">
        <v>0</v>
      </c>
      <c r="J351" s="115" t="s">
        <v>109</v>
      </c>
      <c r="K351" s="36" t="s">
        <v>551</v>
      </c>
      <c r="L351" s="36" t="s">
        <v>146</v>
      </c>
      <c r="M351" s="25" t="s">
        <v>564</v>
      </c>
      <c r="N351" s="119">
        <f t="shared" si="15"/>
        <v>224623</v>
      </c>
      <c r="O351" s="107">
        <f t="shared" si="16"/>
        <v>224623.25</v>
      </c>
      <c r="P351" s="107">
        <f t="shared" si="17"/>
        <v>0</v>
      </c>
    </row>
    <row r="352" spans="1:16" ht="20.25" x14ac:dyDescent="0.2">
      <c r="A352" s="101">
        <v>4</v>
      </c>
      <c r="B352" s="122">
        <v>3</v>
      </c>
      <c r="C352" s="102" t="s">
        <v>504</v>
      </c>
      <c r="D352" s="109">
        <v>0</v>
      </c>
      <c r="E352" s="109">
        <v>0</v>
      </c>
      <c r="F352" s="108">
        <v>2208089.9300000002</v>
      </c>
      <c r="G352" s="108">
        <v>39600</v>
      </c>
      <c r="H352" s="108">
        <v>2168489.9300000002</v>
      </c>
      <c r="I352" s="109">
        <v>0</v>
      </c>
      <c r="J352" s="115" t="s">
        <v>109</v>
      </c>
      <c r="K352" s="36" t="s">
        <v>551</v>
      </c>
      <c r="L352" s="36" t="s">
        <v>146</v>
      </c>
      <c r="M352" s="25" t="s">
        <v>582</v>
      </c>
      <c r="N352" s="119">
        <f t="shared" si="15"/>
        <v>2168490</v>
      </c>
      <c r="O352" s="107">
        <f t="shared" si="16"/>
        <v>2168489.9300000002</v>
      </c>
      <c r="P352" s="107">
        <f t="shared" si="17"/>
        <v>0</v>
      </c>
    </row>
    <row r="353" spans="1:16" s="130" customFormat="1" x14ac:dyDescent="0.2">
      <c r="A353" s="123">
        <v>3</v>
      </c>
      <c r="B353" s="124">
        <v>4302</v>
      </c>
      <c r="C353" s="125" t="s">
        <v>505</v>
      </c>
      <c r="D353" s="131">
        <v>0</v>
      </c>
      <c r="E353" s="131">
        <v>0</v>
      </c>
      <c r="F353" s="126">
        <v>279057.73</v>
      </c>
      <c r="G353" s="131">
        <v>0</v>
      </c>
      <c r="H353" s="126">
        <v>279057.73</v>
      </c>
      <c r="I353" s="131">
        <v>0</v>
      </c>
      <c r="J353" s="132"/>
      <c r="K353" s="127"/>
      <c r="L353" s="127"/>
      <c r="M353" s="127"/>
      <c r="N353" s="128">
        <f t="shared" si="15"/>
        <v>279058</v>
      </c>
      <c r="O353" s="129">
        <f t="shared" si="16"/>
        <v>279057.73</v>
      </c>
      <c r="P353" s="129">
        <f t="shared" si="17"/>
        <v>0</v>
      </c>
    </row>
    <row r="354" spans="1:16" ht="20.25" x14ac:dyDescent="0.2">
      <c r="A354" s="101">
        <v>4</v>
      </c>
      <c r="B354" s="122">
        <v>1</v>
      </c>
      <c r="C354" s="102" t="s">
        <v>506</v>
      </c>
      <c r="D354" s="109">
        <v>0</v>
      </c>
      <c r="E354" s="109">
        <v>0</v>
      </c>
      <c r="F354" s="108">
        <v>179751.78</v>
      </c>
      <c r="G354" s="109">
        <v>0</v>
      </c>
      <c r="H354" s="108">
        <v>179751.78</v>
      </c>
      <c r="I354" s="109">
        <v>0</v>
      </c>
      <c r="J354" s="115" t="s">
        <v>109</v>
      </c>
      <c r="K354" s="36" t="s">
        <v>551</v>
      </c>
      <c r="L354" s="36" t="s">
        <v>146</v>
      </c>
      <c r="M354" s="25" t="s">
        <v>565</v>
      </c>
      <c r="N354" s="119">
        <f t="shared" si="15"/>
        <v>179752</v>
      </c>
      <c r="O354" s="107">
        <f t="shared" si="16"/>
        <v>179751.78</v>
      </c>
      <c r="P354" s="107">
        <f t="shared" si="17"/>
        <v>0</v>
      </c>
    </row>
    <row r="355" spans="1:16" ht="20.25" x14ac:dyDescent="0.2">
      <c r="A355" s="101">
        <v>4</v>
      </c>
      <c r="B355" s="122">
        <v>2</v>
      </c>
      <c r="C355" s="102" t="s">
        <v>507</v>
      </c>
      <c r="D355" s="109">
        <v>0</v>
      </c>
      <c r="E355" s="109">
        <v>0</v>
      </c>
      <c r="F355" s="108">
        <v>74453.58</v>
      </c>
      <c r="G355" s="109">
        <v>0</v>
      </c>
      <c r="H355" s="108">
        <v>74453.58</v>
      </c>
      <c r="I355" s="109">
        <v>0</v>
      </c>
      <c r="J355" s="115" t="s">
        <v>109</v>
      </c>
      <c r="K355" s="36" t="s">
        <v>551</v>
      </c>
      <c r="L355" s="36" t="s">
        <v>146</v>
      </c>
      <c r="M355" s="25" t="s">
        <v>140</v>
      </c>
      <c r="N355" s="119">
        <f t="shared" si="15"/>
        <v>74454</v>
      </c>
      <c r="O355" s="107">
        <f t="shared" si="16"/>
        <v>74453.58</v>
      </c>
      <c r="P355" s="107">
        <f t="shared" si="17"/>
        <v>0</v>
      </c>
    </row>
    <row r="356" spans="1:16" ht="20.25" x14ac:dyDescent="0.2">
      <c r="A356" s="101">
        <v>4</v>
      </c>
      <c r="B356" s="122">
        <v>3</v>
      </c>
      <c r="C356" s="102" t="s">
        <v>508</v>
      </c>
      <c r="D356" s="109">
        <v>0</v>
      </c>
      <c r="E356" s="109">
        <v>0</v>
      </c>
      <c r="F356" s="108">
        <v>17708</v>
      </c>
      <c r="G356" s="109">
        <v>0</v>
      </c>
      <c r="H356" s="108">
        <v>17708</v>
      </c>
      <c r="I356" s="109">
        <v>0</v>
      </c>
      <c r="J356" s="115" t="s">
        <v>109</v>
      </c>
      <c r="K356" s="36" t="s">
        <v>551</v>
      </c>
      <c r="L356" s="36" t="s">
        <v>146</v>
      </c>
      <c r="M356" s="25" t="s">
        <v>139</v>
      </c>
      <c r="N356" s="119">
        <f t="shared" si="15"/>
        <v>17708</v>
      </c>
      <c r="O356" s="107">
        <f t="shared" si="16"/>
        <v>17708</v>
      </c>
      <c r="P356" s="107">
        <f t="shared" si="17"/>
        <v>0</v>
      </c>
    </row>
    <row r="357" spans="1:16" ht="20.25" x14ac:dyDescent="0.2">
      <c r="A357" s="101">
        <v>4</v>
      </c>
      <c r="B357" s="122">
        <v>4</v>
      </c>
      <c r="C357" s="102" t="s">
        <v>509</v>
      </c>
      <c r="D357" s="109">
        <v>0</v>
      </c>
      <c r="E357" s="109">
        <v>0</v>
      </c>
      <c r="F357" s="108">
        <v>7144.37</v>
      </c>
      <c r="G357" s="109">
        <v>0</v>
      </c>
      <c r="H357" s="108">
        <v>7144.37</v>
      </c>
      <c r="I357" s="109">
        <v>0</v>
      </c>
      <c r="J357" s="115" t="s">
        <v>109</v>
      </c>
      <c r="K357" s="36" t="s">
        <v>551</v>
      </c>
      <c r="L357" s="36" t="s">
        <v>146</v>
      </c>
      <c r="M357" s="25" t="s">
        <v>565</v>
      </c>
      <c r="N357" s="119">
        <f t="shared" si="15"/>
        <v>7144</v>
      </c>
      <c r="O357" s="107">
        <f t="shared" si="16"/>
        <v>7144.37</v>
      </c>
      <c r="P357" s="107">
        <f t="shared" si="17"/>
        <v>0</v>
      </c>
    </row>
    <row r="358" spans="1:16" s="130" customFormat="1" x14ac:dyDescent="0.2">
      <c r="A358" s="123">
        <v>3</v>
      </c>
      <c r="B358" s="124">
        <v>4303</v>
      </c>
      <c r="C358" s="125" t="s">
        <v>510</v>
      </c>
      <c r="D358" s="131">
        <v>0</v>
      </c>
      <c r="E358" s="131">
        <v>0</v>
      </c>
      <c r="F358" s="126">
        <v>1598251.77</v>
      </c>
      <c r="G358" s="131">
        <v>0</v>
      </c>
      <c r="H358" s="126">
        <v>1598251.77</v>
      </c>
      <c r="I358" s="131">
        <v>0</v>
      </c>
      <c r="J358" s="132"/>
      <c r="K358" s="127"/>
      <c r="L358" s="127"/>
      <c r="M358" s="127"/>
      <c r="N358" s="128">
        <f t="shared" si="15"/>
        <v>1598252</v>
      </c>
      <c r="O358" s="129">
        <f t="shared" si="16"/>
        <v>1598251.77</v>
      </c>
      <c r="P358" s="129">
        <f t="shared" si="17"/>
        <v>0</v>
      </c>
    </row>
    <row r="359" spans="1:16" s="130" customFormat="1" x14ac:dyDescent="0.2">
      <c r="A359" s="123">
        <v>4</v>
      </c>
      <c r="B359" s="124">
        <v>1</v>
      </c>
      <c r="C359" s="125" t="s">
        <v>511</v>
      </c>
      <c r="D359" s="131">
        <v>0</v>
      </c>
      <c r="E359" s="131">
        <v>0</v>
      </c>
      <c r="F359" s="126">
        <v>1598251.77</v>
      </c>
      <c r="G359" s="131">
        <v>0</v>
      </c>
      <c r="H359" s="126">
        <v>1598251.77</v>
      </c>
      <c r="I359" s="131">
        <v>0</v>
      </c>
      <c r="J359" s="132"/>
      <c r="K359" s="127"/>
      <c r="L359" s="127"/>
      <c r="M359" s="127"/>
      <c r="N359" s="128">
        <f t="shared" si="15"/>
        <v>1598252</v>
      </c>
      <c r="O359" s="129">
        <f t="shared" si="16"/>
        <v>1598251.77</v>
      </c>
      <c r="P359" s="129">
        <f t="shared" si="17"/>
        <v>0</v>
      </c>
    </row>
    <row r="360" spans="1:16" ht="20.25" x14ac:dyDescent="0.2">
      <c r="A360" s="101">
        <v>5</v>
      </c>
      <c r="B360" s="122">
        <v>1</v>
      </c>
      <c r="C360" s="102" t="s">
        <v>512</v>
      </c>
      <c r="D360" s="109">
        <v>0</v>
      </c>
      <c r="E360" s="109">
        <v>0</v>
      </c>
      <c r="F360" s="108">
        <v>499986</v>
      </c>
      <c r="G360" s="109">
        <v>0</v>
      </c>
      <c r="H360" s="108">
        <v>499986</v>
      </c>
      <c r="I360" s="109">
        <v>0</v>
      </c>
      <c r="J360" s="115" t="s">
        <v>109</v>
      </c>
      <c r="K360" s="36" t="s">
        <v>551</v>
      </c>
      <c r="L360" s="36" t="s">
        <v>146</v>
      </c>
      <c r="M360" s="25" t="s">
        <v>566</v>
      </c>
      <c r="N360" s="119">
        <f t="shared" si="15"/>
        <v>499986</v>
      </c>
      <c r="O360" s="107">
        <f t="shared" si="16"/>
        <v>499986</v>
      </c>
      <c r="P360" s="107">
        <f t="shared" si="17"/>
        <v>0</v>
      </c>
    </row>
    <row r="361" spans="1:16" ht="20.25" x14ac:dyDescent="0.2">
      <c r="A361" s="101">
        <v>5</v>
      </c>
      <c r="B361" s="122">
        <v>2</v>
      </c>
      <c r="C361" s="102" t="s">
        <v>513</v>
      </c>
      <c r="D361" s="109">
        <v>0</v>
      </c>
      <c r="E361" s="109">
        <v>0</v>
      </c>
      <c r="F361" s="108">
        <v>9126</v>
      </c>
      <c r="G361" s="109">
        <v>0</v>
      </c>
      <c r="H361" s="108">
        <v>9126</v>
      </c>
      <c r="I361" s="109">
        <v>0</v>
      </c>
      <c r="J361" s="115" t="s">
        <v>109</v>
      </c>
      <c r="K361" s="36" t="s">
        <v>551</v>
      </c>
      <c r="L361" s="36" t="s">
        <v>146</v>
      </c>
      <c r="M361" s="25" t="s">
        <v>566</v>
      </c>
      <c r="N361" s="119">
        <f t="shared" si="15"/>
        <v>9126</v>
      </c>
      <c r="O361" s="107">
        <f t="shared" si="16"/>
        <v>9126</v>
      </c>
      <c r="P361" s="107">
        <f t="shared" si="17"/>
        <v>0</v>
      </c>
    </row>
    <row r="362" spans="1:16" ht="20.25" x14ac:dyDescent="0.2">
      <c r="A362" s="101">
        <v>5</v>
      </c>
      <c r="B362" s="122">
        <v>3</v>
      </c>
      <c r="C362" s="102" t="s">
        <v>514</v>
      </c>
      <c r="D362" s="109">
        <v>0</v>
      </c>
      <c r="E362" s="109">
        <v>0</v>
      </c>
      <c r="F362" s="108">
        <v>157083.76999999999</v>
      </c>
      <c r="G362" s="109">
        <v>0</v>
      </c>
      <c r="H362" s="108">
        <v>157083.76999999999</v>
      </c>
      <c r="I362" s="109">
        <v>0</v>
      </c>
      <c r="J362" s="115" t="s">
        <v>109</v>
      </c>
      <c r="K362" s="36" t="s">
        <v>551</v>
      </c>
      <c r="L362" s="36" t="s">
        <v>146</v>
      </c>
      <c r="M362" s="25" t="s">
        <v>566</v>
      </c>
      <c r="N362" s="119">
        <f t="shared" si="15"/>
        <v>157084</v>
      </c>
      <c r="O362" s="107">
        <f t="shared" si="16"/>
        <v>157083.76999999999</v>
      </c>
      <c r="P362" s="107">
        <f t="shared" si="17"/>
        <v>0</v>
      </c>
    </row>
    <row r="363" spans="1:16" ht="20.25" x14ac:dyDescent="0.2">
      <c r="A363" s="101">
        <v>5</v>
      </c>
      <c r="B363" s="122">
        <v>4</v>
      </c>
      <c r="C363" s="102" t="s">
        <v>515</v>
      </c>
      <c r="D363" s="109">
        <v>0</v>
      </c>
      <c r="E363" s="109">
        <v>0</v>
      </c>
      <c r="F363" s="108">
        <v>277784</v>
      </c>
      <c r="G363" s="109">
        <v>0</v>
      </c>
      <c r="H363" s="108">
        <v>277784</v>
      </c>
      <c r="I363" s="109">
        <v>0</v>
      </c>
      <c r="J363" s="115" t="s">
        <v>109</v>
      </c>
      <c r="K363" s="36" t="s">
        <v>551</v>
      </c>
      <c r="L363" s="36" t="s">
        <v>146</v>
      </c>
      <c r="M363" s="25" t="s">
        <v>566</v>
      </c>
      <c r="N363" s="119">
        <f t="shared" si="15"/>
        <v>277784</v>
      </c>
      <c r="O363" s="107">
        <f t="shared" si="16"/>
        <v>277784</v>
      </c>
      <c r="P363" s="107">
        <f t="shared" si="17"/>
        <v>0</v>
      </c>
    </row>
    <row r="364" spans="1:16" ht="20.25" x14ac:dyDescent="0.2">
      <c r="A364" s="101">
        <v>5</v>
      </c>
      <c r="B364" s="122">
        <v>5</v>
      </c>
      <c r="C364" s="102" t="s">
        <v>516</v>
      </c>
      <c r="D364" s="109">
        <v>0</v>
      </c>
      <c r="E364" s="109">
        <v>0</v>
      </c>
      <c r="F364" s="108">
        <v>654272</v>
      </c>
      <c r="G364" s="109">
        <v>0</v>
      </c>
      <c r="H364" s="108">
        <v>654272</v>
      </c>
      <c r="I364" s="109">
        <v>0</v>
      </c>
      <c r="J364" s="115" t="s">
        <v>109</v>
      </c>
      <c r="K364" s="36" t="s">
        <v>551</v>
      </c>
      <c r="L364" s="36" t="s">
        <v>146</v>
      </c>
      <c r="M364" s="25" t="s">
        <v>566</v>
      </c>
      <c r="N364" s="119">
        <f t="shared" si="15"/>
        <v>654272</v>
      </c>
      <c r="O364" s="107">
        <f t="shared" si="16"/>
        <v>654272</v>
      </c>
      <c r="P364" s="107">
        <f t="shared" si="17"/>
        <v>0</v>
      </c>
    </row>
    <row r="365" spans="1:16" s="154" customFormat="1" ht="15.75" x14ac:dyDescent="0.2">
      <c r="A365" s="147">
        <v>2</v>
      </c>
      <c r="B365" s="148">
        <v>4400</v>
      </c>
      <c r="C365" s="149" t="s">
        <v>517</v>
      </c>
      <c r="D365" s="155">
        <v>0</v>
      </c>
      <c r="E365" s="155">
        <v>0</v>
      </c>
      <c r="F365" s="150">
        <v>435142011.19999999</v>
      </c>
      <c r="G365" s="150">
        <v>83062</v>
      </c>
      <c r="H365" s="150">
        <v>435058949.19999999</v>
      </c>
      <c r="I365" s="155">
        <v>0</v>
      </c>
      <c r="J365" s="151"/>
      <c r="K365" s="151"/>
      <c r="L365" s="151"/>
      <c r="M365" s="151"/>
      <c r="N365" s="152">
        <f t="shared" si="15"/>
        <v>435058949</v>
      </c>
      <c r="O365" s="153">
        <f t="shared" si="16"/>
        <v>435058949.19999999</v>
      </c>
      <c r="P365" s="153">
        <f t="shared" si="17"/>
        <v>0</v>
      </c>
    </row>
    <row r="366" spans="1:16" s="130" customFormat="1" x14ac:dyDescent="0.2">
      <c r="A366" s="123">
        <v>3</v>
      </c>
      <c r="B366" s="124">
        <v>4401</v>
      </c>
      <c r="C366" s="125" t="s">
        <v>518</v>
      </c>
      <c r="D366" s="131">
        <v>0</v>
      </c>
      <c r="E366" s="131">
        <v>0</v>
      </c>
      <c r="F366" s="126">
        <v>435142011.19999999</v>
      </c>
      <c r="G366" s="126">
        <v>83062</v>
      </c>
      <c r="H366" s="126">
        <v>435058949.19999999</v>
      </c>
      <c r="I366" s="131">
        <v>0</v>
      </c>
      <c r="J366" s="132"/>
      <c r="K366" s="127"/>
      <c r="L366" s="127"/>
      <c r="M366" s="127"/>
      <c r="N366" s="128">
        <f t="shared" si="15"/>
        <v>435058949</v>
      </c>
      <c r="O366" s="129">
        <f t="shared" si="16"/>
        <v>435058949.19999999</v>
      </c>
      <c r="P366" s="129">
        <f t="shared" si="17"/>
        <v>0</v>
      </c>
    </row>
    <row r="367" spans="1:16" ht="20.25" x14ac:dyDescent="0.2">
      <c r="A367" s="101">
        <v>4</v>
      </c>
      <c r="B367" s="122">
        <v>1</v>
      </c>
      <c r="C367" s="102" t="s">
        <v>519</v>
      </c>
      <c r="D367" s="109">
        <v>0</v>
      </c>
      <c r="E367" s="109">
        <v>0</v>
      </c>
      <c r="F367" s="108">
        <v>435142011.19999999</v>
      </c>
      <c r="G367" s="108">
        <v>83062</v>
      </c>
      <c r="H367" s="108">
        <v>435058949.19999999</v>
      </c>
      <c r="I367" s="109">
        <v>0</v>
      </c>
      <c r="J367" s="103" t="s">
        <v>109</v>
      </c>
      <c r="K367" s="36" t="s">
        <v>551</v>
      </c>
      <c r="L367" s="36" t="s">
        <v>29</v>
      </c>
      <c r="M367" s="21" t="s">
        <v>143</v>
      </c>
      <c r="N367" s="119">
        <f t="shared" si="15"/>
        <v>435058949</v>
      </c>
      <c r="O367" s="107">
        <f t="shared" si="16"/>
        <v>435058949.19999999</v>
      </c>
      <c r="P367" s="107">
        <f t="shared" si="17"/>
        <v>0</v>
      </c>
    </row>
    <row r="368" spans="1:16" s="154" customFormat="1" ht="15.75" x14ac:dyDescent="0.2">
      <c r="A368" s="147">
        <v>2</v>
      </c>
      <c r="B368" s="148">
        <v>4500</v>
      </c>
      <c r="C368" s="149" t="s">
        <v>520</v>
      </c>
      <c r="D368" s="155">
        <v>0</v>
      </c>
      <c r="E368" s="155">
        <v>0</v>
      </c>
      <c r="F368" s="150">
        <v>945377.6</v>
      </c>
      <c r="G368" s="150">
        <v>39800</v>
      </c>
      <c r="H368" s="150">
        <v>905577.6</v>
      </c>
      <c r="I368" s="155">
        <v>0</v>
      </c>
      <c r="J368" s="134"/>
      <c r="K368" s="151"/>
      <c r="L368" s="151"/>
      <c r="M368" s="151"/>
      <c r="N368" s="152">
        <f t="shared" si="15"/>
        <v>905578</v>
      </c>
      <c r="O368" s="153">
        <f t="shared" si="16"/>
        <v>905577.6</v>
      </c>
      <c r="P368" s="153">
        <f t="shared" si="17"/>
        <v>0</v>
      </c>
    </row>
    <row r="369" spans="1:16" s="130" customFormat="1" x14ac:dyDescent="0.2">
      <c r="A369" s="123">
        <v>3</v>
      </c>
      <c r="B369" s="124">
        <v>4501</v>
      </c>
      <c r="C369" s="125" t="s">
        <v>521</v>
      </c>
      <c r="D369" s="131">
        <v>0</v>
      </c>
      <c r="E369" s="131">
        <v>0</v>
      </c>
      <c r="F369" s="126">
        <v>945377.6</v>
      </c>
      <c r="G369" s="126">
        <v>39800</v>
      </c>
      <c r="H369" s="126">
        <v>905577.6</v>
      </c>
      <c r="I369" s="131">
        <v>0</v>
      </c>
      <c r="J369" s="132"/>
      <c r="K369" s="127"/>
      <c r="L369" s="127"/>
      <c r="M369" s="127"/>
      <c r="N369" s="128">
        <f t="shared" si="15"/>
        <v>905578</v>
      </c>
      <c r="O369" s="129">
        <f t="shared" si="16"/>
        <v>905577.6</v>
      </c>
      <c r="P369" s="129">
        <f t="shared" si="17"/>
        <v>0</v>
      </c>
    </row>
    <row r="370" spans="1:16" ht="20.25" x14ac:dyDescent="0.2">
      <c r="A370" s="101">
        <v>4</v>
      </c>
      <c r="B370" s="122">
        <v>1</v>
      </c>
      <c r="C370" s="102" t="s">
        <v>522</v>
      </c>
      <c r="D370" s="109">
        <v>0</v>
      </c>
      <c r="E370" s="109">
        <v>0</v>
      </c>
      <c r="F370" s="108">
        <v>28870</v>
      </c>
      <c r="G370" s="109">
        <v>0</v>
      </c>
      <c r="H370" s="108">
        <v>28870</v>
      </c>
      <c r="I370" s="109">
        <v>0</v>
      </c>
      <c r="J370" s="115" t="s">
        <v>109</v>
      </c>
      <c r="K370" s="36" t="s">
        <v>551</v>
      </c>
      <c r="L370" s="36" t="s">
        <v>29</v>
      </c>
      <c r="M370" s="21" t="s">
        <v>143</v>
      </c>
      <c r="N370" s="119">
        <f t="shared" si="15"/>
        <v>28870</v>
      </c>
      <c r="O370" s="107">
        <f t="shared" si="16"/>
        <v>28870</v>
      </c>
      <c r="P370" s="107">
        <f t="shared" si="17"/>
        <v>0</v>
      </c>
    </row>
    <row r="371" spans="1:16" ht="20.25" x14ac:dyDescent="0.2">
      <c r="A371" s="101">
        <v>4</v>
      </c>
      <c r="B371" s="122">
        <v>2</v>
      </c>
      <c r="C371" s="102" t="s">
        <v>523</v>
      </c>
      <c r="D371" s="109">
        <v>0</v>
      </c>
      <c r="E371" s="109">
        <v>0</v>
      </c>
      <c r="F371" s="108">
        <v>58525</v>
      </c>
      <c r="G371" s="109">
        <v>0</v>
      </c>
      <c r="H371" s="108">
        <v>58525</v>
      </c>
      <c r="I371" s="109">
        <v>0</v>
      </c>
      <c r="J371" s="115" t="s">
        <v>109</v>
      </c>
      <c r="K371" s="36" t="s">
        <v>551</v>
      </c>
      <c r="L371" s="36" t="s">
        <v>29</v>
      </c>
      <c r="M371" s="21" t="s">
        <v>143</v>
      </c>
      <c r="N371" s="119">
        <f t="shared" si="15"/>
        <v>58525</v>
      </c>
      <c r="O371" s="107">
        <f t="shared" si="16"/>
        <v>58525</v>
      </c>
      <c r="P371" s="107">
        <f t="shared" si="17"/>
        <v>0</v>
      </c>
    </row>
    <row r="372" spans="1:16" ht="20.25" x14ac:dyDescent="0.2">
      <c r="A372" s="101">
        <v>4</v>
      </c>
      <c r="B372" s="122">
        <v>3</v>
      </c>
      <c r="C372" s="102" t="s">
        <v>524</v>
      </c>
      <c r="D372" s="109">
        <v>0</v>
      </c>
      <c r="E372" s="109">
        <v>0</v>
      </c>
      <c r="F372" s="108">
        <v>116830</v>
      </c>
      <c r="G372" s="109">
        <v>0</v>
      </c>
      <c r="H372" s="108">
        <v>116830</v>
      </c>
      <c r="I372" s="109">
        <v>0</v>
      </c>
      <c r="J372" s="115" t="s">
        <v>109</v>
      </c>
      <c r="K372" s="36" t="s">
        <v>551</v>
      </c>
      <c r="L372" s="36" t="s">
        <v>29</v>
      </c>
      <c r="M372" s="21" t="s">
        <v>143</v>
      </c>
      <c r="N372" s="119">
        <f t="shared" si="15"/>
        <v>116830</v>
      </c>
      <c r="O372" s="107">
        <f t="shared" si="16"/>
        <v>116830</v>
      </c>
      <c r="P372" s="107">
        <f t="shared" si="17"/>
        <v>0</v>
      </c>
    </row>
    <row r="373" spans="1:16" ht="20.25" x14ac:dyDescent="0.2">
      <c r="A373" s="101">
        <v>4</v>
      </c>
      <c r="B373" s="122">
        <v>4</v>
      </c>
      <c r="C373" s="102" t="s">
        <v>525</v>
      </c>
      <c r="D373" s="109">
        <v>0</v>
      </c>
      <c r="E373" s="109">
        <v>0</v>
      </c>
      <c r="F373" s="108">
        <v>47252.78</v>
      </c>
      <c r="G373" s="108">
        <v>39800</v>
      </c>
      <c r="H373" s="108">
        <v>7452.78</v>
      </c>
      <c r="I373" s="109">
        <v>0</v>
      </c>
      <c r="J373" s="115" t="s">
        <v>109</v>
      </c>
      <c r="K373" s="36" t="s">
        <v>551</v>
      </c>
      <c r="L373" s="36" t="s">
        <v>29</v>
      </c>
      <c r="M373" s="21" t="s">
        <v>141</v>
      </c>
      <c r="N373" s="119">
        <f t="shared" si="15"/>
        <v>7453</v>
      </c>
      <c r="O373" s="107">
        <f t="shared" si="16"/>
        <v>7452.78</v>
      </c>
      <c r="P373" s="107">
        <f t="shared" si="17"/>
        <v>0</v>
      </c>
    </row>
    <row r="374" spans="1:16" ht="20.25" x14ac:dyDescent="0.2">
      <c r="A374" s="101">
        <v>4</v>
      </c>
      <c r="B374" s="122">
        <v>5</v>
      </c>
      <c r="C374" s="102" t="s">
        <v>526</v>
      </c>
      <c r="D374" s="109">
        <v>0</v>
      </c>
      <c r="E374" s="109">
        <v>0</v>
      </c>
      <c r="F374" s="108">
        <v>693899.82</v>
      </c>
      <c r="G374" s="109">
        <v>0</v>
      </c>
      <c r="H374" s="108">
        <v>693899.82</v>
      </c>
      <c r="I374" s="109">
        <v>0</v>
      </c>
      <c r="J374" s="115" t="s">
        <v>109</v>
      </c>
      <c r="K374" s="36" t="s">
        <v>551</v>
      </c>
      <c r="L374" s="36" t="s">
        <v>29</v>
      </c>
      <c r="M374" s="21" t="s">
        <v>143</v>
      </c>
      <c r="N374" s="119">
        <f t="shared" si="15"/>
        <v>693900</v>
      </c>
      <c r="O374" s="107">
        <f t="shared" si="16"/>
        <v>693899.82</v>
      </c>
      <c r="P374" s="107">
        <f t="shared" si="17"/>
        <v>0</v>
      </c>
    </row>
    <row r="375" spans="1:16" s="154" customFormat="1" ht="15.75" x14ac:dyDescent="0.2">
      <c r="A375" s="147">
        <v>2</v>
      </c>
      <c r="B375" s="148">
        <v>4700</v>
      </c>
      <c r="C375" s="149" t="s">
        <v>527</v>
      </c>
      <c r="D375" s="155">
        <v>0</v>
      </c>
      <c r="E375" s="155">
        <v>0</v>
      </c>
      <c r="F375" s="150">
        <v>105208.38</v>
      </c>
      <c r="G375" s="155">
        <v>0</v>
      </c>
      <c r="H375" s="150">
        <v>105208.38</v>
      </c>
      <c r="I375" s="155">
        <v>0</v>
      </c>
      <c r="J375" s="151"/>
      <c r="K375" s="151"/>
      <c r="L375" s="151"/>
      <c r="M375" s="151"/>
      <c r="N375" s="152">
        <f t="shared" si="15"/>
        <v>105208</v>
      </c>
      <c r="O375" s="153">
        <f t="shared" si="16"/>
        <v>105208.38</v>
      </c>
      <c r="P375" s="153">
        <f t="shared" si="17"/>
        <v>0</v>
      </c>
    </row>
    <row r="376" spans="1:16" s="130" customFormat="1" x14ac:dyDescent="0.2">
      <c r="A376" s="123">
        <v>3</v>
      </c>
      <c r="B376" s="124">
        <v>4701</v>
      </c>
      <c r="C376" s="125" t="s">
        <v>528</v>
      </c>
      <c r="D376" s="131">
        <v>0</v>
      </c>
      <c r="E376" s="131">
        <v>0</v>
      </c>
      <c r="F376" s="126">
        <v>105208.38</v>
      </c>
      <c r="G376" s="131">
        <v>0</v>
      </c>
      <c r="H376" s="126">
        <v>105208.38</v>
      </c>
      <c r="I376" s="131">
        <v>0</v>
      </c>
      <c r="J376" s="127"/>
      <c r="K376" s="127"/>
      <c r="L376" s="127"/>
      <c r="M376" s="127"/>
      <c r="N376" s="128">
        <f t="shared" si="15"/>
        <v>105208</v>
      </c>
      <c r="O376" s="129">
        <f t="shared" si="16"/>
        <v>105208.38</v>
      </c>
      <c r="P376" s="129">
        <f t="shared" si="17"/>
        <v>0</v>
      </c>
    </row>
    <row r="377" spans="1:16" ht="20.25" x14ac:dyDescent="0.2">
      <c r="A377" s="101">
        <v>4</v>
      </c>
      <c r="B377" s="122">
        <v>1</v>
      </c>
      <c r="C377" s="102" t="s">
        <v>529</v>
      </c>
      <c r="D377" s="109">
        <v>0</v>
      </c>
      <c r="E377" s="109">
        <v>0</v>
      </c>
      <c r="F377" s="108">
        <v>105208.38</v>
      </c>
      <c r="G377" s="109">
        <v>0</v>
      </c>
      <c r="H377" s="108">
        <v>105208.38</v>
      </c>
      <c r="I377" s="109">
        <v>0</v>
      </c>
      <c r="J377" s="115" t="s">
        <v>109</v>
      </c>
      <c r="K377" s="36" t="s">
        <v>551</v>
      </c>
      <c r="L377" s="36" t="s">
        <v>29</v>
      </c>
      <c r="M377" s="39" t="s">
        <v>570</v>
      </c>
      <c r="N377" s="119">
        <f t="shared" si="15"/>
        <v>105208</v>
      </c>
      <c r="O377" s="107">
        <f t="shared" si="16"/>
        <v>105208.38</v>
      </c>
      <c r="P377" s="107">
        <f t="shared" si="17"/>
        <v>0</v>
      </c>
    </row>
    <row r="378" spans="1:16" s="154" customFormat="1" ht="15.75" x14ac:dyDescent="0.2">
      <c r="A378" s="147">
        <v>1</v>
      </c>
      <c r="B378" s="148">
        <v>5000</v>
      </c>
      <c r="C378" s="149" t="s">
        <v>530</v>
      </c>
      <c r="D378" s="155">
        <v>0</v>
      </c>
      <c r="E378" s="150">
        <v>19652548.52</v>
      </c>
      <c r="F378" s="150">
        <v>16050980.85</v>
      </c>
      <c r="G378" s="150">
        <v>14657377.310000001</v>
      </c>
      <c r="H378" s="155">
        <v>0</v>
      </c>
      <c r="I378" s="150">
        <v>18258944.98</v>
      </c>
      <c r="J378" s="151"/>
      <c r="K378" s="151"/>
      <c r="L378" s="151"/>
      <c r="M378" s="151"/>
      <c r="N378" s="152">
        <f t="shared" si="15"/>
        <v>-18258945</v>
      </c>
      <c r="O378" s="153">
        <f t="shared" si="16"/>
        <v>-18258944.98</v>
      </c>
      <c r="P378" s="153">
        <f t="shared" si="17"/>
        <v>-19652548.52</v>
      </c>
    </row>
    <row r="379" spans="1:16" s="154" customFormat="1" ht="15.75" x14ac:dyDescent="0.2">
      <c r="A379" s="147">
        <v>2</v>
      </c>
      <c r="B379" s="148">
        <v>5100</v>
      </c>
      <c r="C379" s="149" t="s">
        <v>531</v>
      </c>
      <c r="D379" s="155">
        <v>0</v>
      </c>
      <c r="E379" s="150">
        <v>19602548.52</v>
      </c>
      <c r="F379" s="150">
        <v>16050980.85</v>
      </c>
      <c r="G379" s="150">
        <v>14657377.310000001</v>
      </c>
      <c r="H379" s="155">
        <v>0</v>
      </c>
      <c r="I379" s="150">
        <v>18208944.98</v>
      </c>
      <c r="J379" s="151"/>
      <c r="K379" s="151"/>
      <c r="L379" s="151"/>
      <c r="M379" s="151"/>
      <c r="N379" s="152">
        <f t="shared" si="15"/>
        <v>-18208945</v>
      </c>
      <c r="O379" s="153">
        <f t="shared" si="16"/>
        <v>-18208944.98</v>
      </c>
      <c r="P379" s="153">
        <f t="shared" si="17"/>
        <v>-19602548.52</v>
      </c>
    </row>
    <row r="380" spans="1:16" s="130" customFormat="1" x14ac:dyDescent="0.2">
      <c r="A380" s="123">
        <v>3</v>
      </c>
      <c r="B380" s="124">
        <v>5101</v>
      </c>
      <c r="C380" s="125" t="s">
        <v>5</v>
      </c>
      <c r="D380" s="131">
        <v>0</v>
      </c>
      <c r="E380" s="126">
        <v>100000</v>
      </c>
      <c r="F380" s="131">
        <v>0</v>
      </c>
      <c r="G380" s="126">
        <v>2900000</v>
      </c>
      <c r="H380" s="131">
        <v>0</v>
      </c>
      <c r="I380" s="126">
        <v>3000000</v>
      </c>
      <c r="J380" s="132"/>
      <c r="K380" s="127"/>
      <c r="L380" s="127"/>
      <c r="M380" s="127"/>
      <c r="N380" s="128">
        <f t="shared" si="15"/>
        <v>-3000000</v>
      </c>
      <c r="O380" s="129">
        <f t="shared" si="16"/>
        <v>-3000000</v>
      </c>
      <c r="P380" s="129">
        <f t="shared" si="17"/>
        <v>-100000</v>
      </c>
    </row>
    <row r="381" spans="1:16" ht="20.25" x14ac:dyDescent="0.2">
      <c r="A381" s="101">
        <v>4</v>
      </c>
      <c r="B381" s="122">
        <v>1</v>
      </c>
      <c r="C381" s="102" t="s">
        <v>532</v>
      </c>
      <c r="D381" s="109">
        <v>0</v>
      </c>
      <c r="E381" s="108">
        <v>100000</v>
      </c>
      <c r="F381" s="109">
        <v>0</v>
      </c>
      <c r="G381" s="108">
        <v>2900000</v>
      </c>
      <c r="H381" s="109">
        <v>0</v>
      </c>
      <c r="I381" s="108">
        <v>3000000</v>
      </c>
      <c r="J381" s="103" t="s">
        <v>92</v>
      </c>
      <c r="K381" s="103" t="s">
        <v>530</v>
      </c>
      <c r="L381" s="36" t="s">
        <v>5</v>
      </c>
      <c r="M381" s="36" t="s">
        <v>5</v>
      </c>
      <c r="N381" s="119">
        <f t="shared" si="15"/>
        <v>-3000000</v>
      </c>
      <c r="O381" s="107">
        <f t="shared" si="16"/>
        <v>-3000000</v>
      </c>
      <c r="P381" s="107">
        <f t="shared" si="17"/>
        <v>-100000</v>
      </c>
    </row>
    <row r="382" spans="1:16" s="130" customFormat="1" x14ac:dyDescent="0.2">
      <c r="A382" s="123">
        <v>3</v>
      </c>
      <c r="B382" s="124">
        <v>5102</v>
      </c>
      <c r="C382" s="125" t="s">
        <v>103</v>
      </c>
      <c r="D382" s="131">
        <v>0</v>
      </c>
      <c r="E382" s="126">
        <v>17862532.710000001</v>
      </c>
      <c r="F382" s="126">
        <v>12764132.050000001</v>
      </c>
      <c r="G382" s="126">
        <v>9864132.0500000007</v>
      </c>
      <c r="H382" s="131">
        <v>0</v>
      </c>
      <c r="I382" s="126">
        <v>14962532.710000001</v>
      </c>
      <c r="J382" s="127"/>
      <c r="K382" s="127"/>
      <c r="L382" s="127"/>
      <c r="M382" s="127"/>
      <c r="N382" s="128">
        <f t="shared" si="15"/>
        <v>-14962533</v>
      </c>
      <c r="O382" s="129">
        <f t="shared" si="16"/>
        <v>-14962532.710000001</v>
      </c>
      <c r="P382" s="129">
        <f t="shared" si="17"/>
        <v>-17862532.710000001</v>
      </c>
    </row>
    <row r="383" spans="1:16" ht="20.25" x14ac:dyDescent="0.2">
      <c r="A383" s="101">
        <v>4</v>
      </c>
      <c r="B383" s="122">
        <v>1</v>
      </c>
      <c r="C383" s="102" t="s">
        <v>533</v>
      </c>
      <c r="D383" s="109">
        <v>0</v>
      </c>
      <c r="E383" s="108">
        <v>9104460.4600000009</v>
      </c>
      <c r="F383" s="108">
        <v>2900000</v>
      </c>
      <c r="G383" s="108">
        <v>8758072.25</v>
      </c>
      <c r="H383" s="109">
        <v>0</v>
      </c>
      <c r="I383" s="108">
        <v>14962532.710000001</v>
      </c>
      <c r="J383" s="115" t="s">
        <v>92</v>
      </c>
      <c r="K383" s="103" t="s">
        <v>530</v>
      </c>
      <c r="L383" s="36" t="s">
        <v>7</v>
      </c>
      <c r="M383" s="36" t="s">
        <v>7</v>
      </c>
      <c r="N383" s="119">
        <f t="shared" si="15"/>
        <v>-14962533</v>
      </c>
      <c r="O383" s="107">
        <f t="shared" si="16"/>
        <v>-14962532.710000001</v>
      </c>
      <c r="P383" s="107">
        <f t="shared" si="17"/>
        <v>-9104460.4600000009</v>
      </c>
    </row>
    <row r="384" spans="1:16" x14ac:dyDescent="0.2">
      <c r="A384" s="101">
        <v>4</v>
      </c>
      <c r="B384" s="122">
        <v>2</v>
      </c>
      <c r="C384" s="102" t="s">
        <v>589</v>
      </c>
      <c r="D384" s="109">
        <v>0</v>
      </c>
      <c r="E384" s="108">
        <v>8592818.4499999993</v>
      </c>
      <c r="F384" s="108">
        <v>9228475.25</v>
      </c>
      <c r="G384" s="108">
        <v>635656.80000000005</v>
      </c>
      <c r="H384" s="109">
        <v>0</v>
      </c>
      <c r="I384" s="109">
        <v>0</v>
      </c>
      <c r="J384" s="103" t="s">
        <v>92</v>
      </c>
      <c r="K384" s="103" t="s">
        <v>530</v>
      </c>
      <c r="L384" s="103"/>
      <c r="M384" s="103"/>
      <c r="N384" s="119">
        <f t="shared" si="15"/>
        <v>0</v>
      </c>
      <c r="O384" s="107">
        <f t="shared" si="16"/>
        <v>0</v>
      </c>
      <c r="P384" s="107">
        <f t="shared" si="17"/>
        <v>-8592818.4499999993</v>
      </c>
    </row>
    <row r="385" spans="1:16" x14ac:dyDescent="0.2">
      <c r="A385" s="101">
        <v>4</v>
      </c>
      <c r="B385" s="122">
        <v>3</v>
      </c>
      <c r="C385" s="102" t="s">
        <v>590</v>
      </c>
      <c r="D385" s="109">
        <v>0</v>
      </c>
      <c r="E385" s="108">
        <v>165253.79999999999</v>
      </c>
      <c r="F385" s="108">
        <v>635656.80000000005</v>
      </c>
      <c r="G385" s="108">
        <v>470403</v>
      </c>
      <c r="H385" s="109">
        <v>0</v>
      </c>
      <c r="I385" s="109">
        <v>0</v>
      </c>
      <c r="J385" s="103" t="s">
        <v>92</v>
      </c>
      <c r="K385" s="103" t="s">
        <v>530</v>
      </c>
      <c r="L385" s="103"/>
      <c r="M385" s="103"/>
      <c r="N385" s="119">
        <f t="shared" si="15"/>
        <v>0</v>
      </c>
      <c r="O385" s="107">
        <f t="shared" si="16"/>
        <v>0</v>
      </c>
      <c r="P385" s="107">
        <f t="shared" si="17"/>
        <v>-165253.79999999999</v>
      </c>
    </row>
    <row r="386" spans="1:16" s="130" customFormat="1" x14ac:dyDescent="0.2">
      <c r="A386" s="123">
        <v>3</v>
      </c>
      <c r="B386" s="124">
        <v>5103</v>
      </c>
      <c r="C386" s="125" t="s">
        <v>534</v>
      </c>
      <c r="D386" s="131">
        <v>0</v>
      </c>
      <c r="E386" s="126">
        <v>1640015.81</v>
      </c>
      <c r="F386" s="126">
        <v>3286848.8</v>
      </c>
      <c r="G386" s="126">
        <v>1893245.26</v>
      </c>
      <c r="H386" s="131">
        <v>0</v>
      </c>
      <c r="I386" s="126">
        <v>246412.27</v>
      </c>
      <c r="J386" s="127"/>
      <c r="K386" s="127"/>
      <c r="L386" s="127"/>
      <c r="M386" s="127"/>
      <c r="N386" s="128">
        <f t="shared" si="15"/>
        <v>-246412</v>
      </c>
      <c r="O386" s="129">
        <f t="shared" si="16"/>
        <v>-246412.27</v>
      </c>
      <c r="P386" s="129">
        <f t="shared" si="17"/>
        <v>-1640015.81</v>
      </c>
    </row>
    <row r="387" spans="1:16" ht="20.25" x14ac:dyDescent="0.2">
      <c r="A387" s="101">
        <v>4</v>
      </c>
      <c r="B387" s="122">
        <v>1</v>
      </c>
      <c r="C387" s="102" t="s">
        <v>535</v>
      </c>
      <c r="D387" s="109">
        <v>0</v>
      </c>
      <c r="E387" s="108">
        <v>365892.1</v>
      </c>
      <c r="F387" s="108">
        <v>1771849.67</v>
      </c>
      <c r="G387" s="108">
        <v>1481803.63</v>
      </c>
      <c r="H387" s="109">
        <v>0</v>
      </c>
      <c r="I387" s="108">
        <v>75846.06</v>
      </c>
      <c r="J387" s="115" t="s">
        <v>92</v>
      </c>
      <c r="K387" s="39" t="s">
        <v>15</v>
      </c>
      <c r="L387" s="36" t="s">
        <v>63</v>
      </c>
      <c r="M387" s="98" t="s">
        <v>125</v>
      </c>
      <c r="N387" s="119">
        <f t="shared" ref="N387:N391" si="18">ROUND(O387,0)</f>
        <v>-75846</v>
      </c>
      <c r="O387" s="107">
        <f t="shared" ref="O387:O391" si="19">H387-I387</f>
        <v>-75846.06</v>
      </c>
      <c r="P387" s="107">
        <f t="shared" ref="P387:P391" si="20">D387-E387</f>
        <v>-365892.1</v>
      </c>
    </row>
    <row r="388" spans="1:16" ht="20.25" x14ac:dyDescent="0.2">
      <c r="A388" s="101">
        <v>4</v>
      </c>
      <c r="B388" s="122">
        <v>2</v>
      </c>
      <c r="C388" s="102" t="s">
        <v>536</v>
      </c>
      <c r="D388" s="109">
        <v>0</v>
      </c>
      <c r="E388" s="108">
        <v>1274123.71</v>
      </c>
      <c r="F388" s="108">
        <v>1514999.13</v>
      </c>
      <c r="G388" s="108">
        <v>411441.63</v>
      </c>
      <c r="H388" s="109">
        <v>0</v>
      </c>
      <c r="I388" s="108">
        <v>170566.21</v>
      </c>
      <c r="J388" s="115" t="s">
        <v>92</v>
      </c>
      <c r="K388" s="39" t="s">
        <v>15</v>
      </c>
      <c r="L388" s="36" t="s">
        <v>63</v>
      </c>
      <c r="M388" s="184" t="s">
        <v>124</v>
      </c>
      <c r="N388" s="119">
        <f t="shared" si="18"/>
        <v>-170566</v>
      </c>
      <c r="O388" s="107">
        <f t="shared" si="19"/>
        <v>-170566.21</v>
      </c>
      <c r="P388" s="107">
        <f t="shared" si="20"/>
        <v>-1274123.71</v>
      </c>
    </row>
    <row r="389" spans="1:16" s="154" customFormat="1" ht="15.75" x14ac:dyDescent="0.2">
      <c r="A389" s="147">
        <v>2</v>
      </c>
      <c r="B389" s="148">
        <v>5200</v>
      </c>
      <c r="C389" s="149" t="s">
        <v>537</v>
      </c>
      <c r="D389" s="155">
        <v>0</v>
      </c>
      <c r="E389" s="150">
        <v>50000</v>
      </c>
      <c r="F389" s="155">
        <v>0</v>
      </c>
      <c r="G389" s="155">
        <v>0</v>
      </c>
      <c r="H389" s="155">
        <v>0</v>
      </c>
      <c r="I389" s="150">
        <v>50000</v>
      </c>
      <c r="J389" s="151"/>
      <c r="K389" s="151"/>
      <c r="L389" s="151"/>
      <c r="M389" s="151"/>
      <c r="N389" s="152">
        <f t="shared" si="18"/>
        <v>-50000</v>
      </c>
      <c r="O389" s="153">
        <f t="shared" si="19"/>
        <v>-50000</v>
      </c>
      <c r="P389" s="153">
        <f t="shared" si="20"/>
        <v>-50000</v>
      </c>
    </row>
    <row r="390" spans="1:16" s="130" customFormat="1" x14ac:dyDescent="0.2">
      <c r="A390" s="123">
        <v>3</v>
      </c>
      <c r="B390" s="124">
        <v>5201</v>
      </c>
      <c r="C390" s="125" t="s">
        <v>6</v>
      </c>
      <c r="D390" s="131">
        <v>0</v>
      </c>
      <c r="E390" s="126">
        <v>50000</v>
      </c>
      <c r="F390" s="131">
        <v>0</v>
      </c>
      <c r="G390" s="131">
        <v>0</v>
      </c>
      <c r="H390" s="131">
        <v>0</v>
      </c>
      <c r="I390" s="126">
        <v>50000</v>
      </c>
      <c r="J390" s="132"/>
      <c r="K390" s="127"/>
      <c r="L390" s="127"/>
      <c r="M390" s="127"/>
      <c r="N390" s="128">
        <f t="shared" si="18"/>
        <v>-50000</v>
      </c>
      <c r="O390" s="129">
        <f t="shared" si="19"/>
        <v>-50000</v>
      </c>
      <c r="P390" s="129">
        <f t="shared" si="20"/>
        <v>-50000</v>
      </c>
    </row>
    <row r="391" spans="1:16" ht="20.25" x14ac:dyDescent="0.2">
      <c r="A391" s="101">
        <v>4</v>
      </c>
      <c r="B391" s="122">
        <v>1</v>
      </c>
      <c r="C391" s="102" t="s">
        <v>538</v>
      </c>
      <c r="D391" s="109">
        <v>0</v>
      </c>
      <c r="E391" s="108">
        <v>50000</v>
      </c>
      <c r="F391" s="109">
        <v>0</v>
      </c>
      <c r="G391" s="109">
        <v>0</v>
      </c>
      <c r="H391" s="109">
        <v>0</v>
      </c>
      <c r="I391" s="108">
        <v>50000</v>
      </c>
      <c r="J391" s="103" t="s">
        <v>92</v>
      </c>
      <c r="K391" s="103" t="s">
        <v>530</v>
      </c>
      <c r="L391" s="36" t="s">
        <v>84</v>
      </c>
      <c r="M391" s="36" t="s">
        <v>84</v>
      </c>
      <c r="N391" s="119">
        <f t="shared" si="18"/>
        <v>-50000</v>
      </c>
      <c r="O391" s="107">
        <f t="shared" si="19"/>
        <v>-50000</v>
      </c>
      <c r="P391" s="107">
        <f t="shared" si="20"/>
        <v>-50000</v>
      </c>
    </row>
    <row r="392" spans="1:16" x14ac:dyDescent="0.2">
      <c r="A392" s="110"/>
      <c r="B392" s="121"/>
      <c r="C392" s="110" t="s">
        <v>539</v>
      </c>
      <c r="D392" s="111">
        <v>46289746.149999999</v>
      </c>
      <c r="E392" s="111">
        <v>46289746.149999999</v>
      </c>
      <c r="F392" s="111">
        <v>2667328492.6300001</v>
      </c>
      <c r="G392" s="111">
        <v>2667328492.6399999</v>
      </c>
      <c r="H392" s="111">
        <v>502075910.67000002</v>
      </c>
      <c r="I392" s="111">
        <v>502075910.68000001</v>
      </c>
      <c r="J392" s="106"/>
      <c r="K392" s="106"/>
      <c r="L392" s="106"/>
      <c r="M392" s="106"/>
      <c r="N392" s="118">
        <f>SUM(N2:N391)</f>
        <v>-10981338</v>
      </c>
      <c r="O392" s="116">
        <f t="shared" ref="O392:P392" si="21">SUM(O2:O391)</f>
        <v>-10981349.670000171</v>
      </c>
      <c r="P392" s="116">
        <f t="shared" si="21"/>
        <v>-21214438.499999985</v>
      </c>
    </row>
    <row r="393" spans="1:16" s="133" customFormat="1" ht="15.75" x14ac:dyDescent="0.2">
      <c r="A393" s="156"/>
      <c r="B393" s="157"/>
      <c r="C393" s="156" t="s">
        <v>539</v>
      </c>
      <c r="D393" s="158">
        <f>SUBTOTAL(9,D1:D391)</f>
        <v>189289459.40000007</v>
      </c>
      <c r="E393" s="158">
        <f t="shared" ref="E393:I393" si="22">SUBTOTAL(9,E1:E391)</f>
        <v>210503897.90000004</v>
      </c>
      <c r="F393" s="158">
        <f t="shared" si="22"/>
        <v>11723537767.300003</v>
      </c>
      <c r="G393" s="158">
        <f t="shared" si="22"/>
        <v>11713303676.489994</v>
      </c>
      <c r="H393" s="158">
        <f>SUBTOTAL(9,H1:H391)</f>
        <v>2024254328.5899997</v>
      </c>
      <c r="I393" s="158">
        <f t="shared" si="22"/>
        <v>2035235678.2600005</v>
      </c>
      <c r="J393" s="133" t="s">
        <v>547</v>
      </c>
      <c r="K393" s="133" t="s">
        <v>548</v>
      </c>
      <c r="L393" s="133" t="s">
        <v>549</v>
      </c>
      <c r="M393" s="133" t="s">
        <v>550</v>
      </c>
      <c r="N393" s="158">
        <f>SUBTOTAL(9,N1:N391)</f>
        <v>-10981338</v>
      </c>
      <c r="O393" s="158">
        <f t="shared" ref="O393:P393" si="23">SUBTOTAL(9,O1:O391)</f>
        <v>-10981349.670000171</v>
      </c>
      <c r="P393" s="158">
        <f t="shared" si="23"/>
        <v>-21214438.499999985</v>
      </c>
    </row>
    <row r="397" spans="1:16" x14ac:dyDescent="0.2">
      <c r="H397" s="120">
        <f>H393-I393</f>
        <v>-10981349.670000792</v>
      </c>
      <c r="N397" s="169">
        <v>6893192</v>
      </c>
    </row>
    <row r="398" spans="1:16" x14ac:dyDescent="0.2">
      <c r="H398" s="120">
        <f>H397-'المركز المالي'!E16</f>
        <v>-12578941.670000792</v>
      </c>
    </row>
    <row r="399" spans="1:16" x14ac:dyDescent="0.2">
      <c r="I399" s="120"/>
    </row>
    <row r="400" spans="1:16" x14ac:dyDescent="0.2">
      <c r="I400" s="120"/>
    </row>
  </sheetData>
  <autoFilter ref="A1:P392" xr:uid="{00000000-0009-0000-0000-00000F000000}"/>
  <conditionalFormatting sqref="A1:A1048576">
    <cfRule type="containsText" dxfId="1" priority="1" operator="containsText" text="5">
      <formula>NOT(ISERROR(SEARCH("5",A1)))</formula>
    </cfRule>
    <cfRule type="containsText" dxfId="0" priority="2" operator="containsText" text="4">
      <formula>NOT(ISERROR(SEARCH("4",A1)))</formula>
    </cfRule>
  </conditionalFormatting>
  <printOptions horizontalCentered="1"/>
  <pageMargins left="0" right="0" top="0" bottom="0" header="0" footer="0"/>
  <pageSetup paperSize="9" scale="50" fitToWidth="0" fitToHeight="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L326"/>
  <sheetViews>
    <sheetView rightToLeft="1" showOutlineSymbols="0" workbookViewId="0">
      <pane xSplit="5" ySplit="1" topLeftCell="F2" activePane="bottomRight" state="frozen"/>
      <selection pane="topRight" activeCell="F1" sqref="F1"/>
      <selection pane="bottomLeft" activeCell="A3" sqref="A3"/>
      <selection pane="bottomRight" activeCell="L310" sqref="L310"/>
    </sheetView>
  </sheetViews>
  <sheetFormatPr defaultColWidth="6.25" defaultRowHeight="12.75" customHeight="1" x14ac:dyDescent="0.2"/>
  <cols>
    <col min="1" max="1" width="2.375" style="250" bestFit="1" customWidth="1"/>
    <col min="2" max="2" width="5.125" style="250" bestFit="1" customWidth="1"/>
    <col min="3" max="3" width="34.125" style="250" bestFit="1" customWidth="1"/>
    <col min="4" max="4" width="10.875" style="250" bestFit="1" customWidth="1"/>
    <col min="5" max="5" width="11.375" style="250" bestFit="1" customWidth="1"/>
    <col min="6" max="7" width="12.25" style="250" bestFit="1" customWidth="1"/>
    <col min="8" max="8" width="13" style="250" bestFit="1" customWidth="1"/>
    <col min="9" max="9" width="11.375" style="250" bestFit="1" customWidth="1"/>
    <col min="10" max="10" width="2" style="250" customWidth="1"/>
    <col min="11" max="12" width="11.375" style="250" bestFit="1" customWidth="1"/>
    <col min="13" max="16384" width="6.25" style="250"/>
  </cols>
  <sheetData>
    <row r="1" spans="1:12" ht="12.75" customHeight="1" x14ac:dyDescent="0.2">
      <c r="A1" s="250" t="s">
        <v>155</v>
      </c>
      <c r="B1" s="250" t="s">
        <v>154</v>
      </c>
      <c r="C1" s="250" t="s">
        <v>153</v>
      </c>
      <c r="D1" s="250" t="s">
        <v>152</v>
      </c>
      <c r="E1" s="250" t="s">
        <v>151</v>
      </c>
      <c r="F1" s="250" t="s">
        <v>150</v>
      </c>
      <c r="G1" s="250" t="s">
        <v>149</v>
      </c>
      <c r="H1" s="250" t="s">
        <v>148</v>
      </c>
      <c r="I1" s="250" t="s">
        <v>147</v>
      </c>
    </row>
    <row r="2" spans="1:12" ht="12.75" customHeight="1" x14ac:dyDescent="0.2">
      <c r="A2" s="262">
        <v>1</v>
      </c>
      <c r="B2" s="262">
        <v>2000</v>
      </c>
      <c r="C2" s="263" t="s">
        <v>303</v>
      </c>
      <c r="D2" s="264">
        <v>2443554.0099999998</v>
      </c>
      <c r="E2" s="264">
        <v>28878637.07</v>
      </c>
      <c r="F2" s="264">
        <v>718398250.38999999</v>
      </c>
      <c r="G2" s="264">
        <v>735695548.70000005</v>
      </c>
      <c r="H2" s="264">
        <v>7735053.3799999999</v>
      </c>
      <c r="I2" s="264">
        <v>51467434.740000002</v>
      </c>
      <c r="K2" s="264">
        <f>E2-D2</f>
        <v>26435083.060000002</v>
      </c>
      <c r="L2" s="264">
        <f>I2-H2</f>
        <v>43732381.359999999</v>
      </c>
    </row>
    <row r="3" spans="1:12" ht="12.75" customHeight="1" x14ac:dyDescent="0.2">
      <c r="A3" s="262">
        <v>2</v>
      </c>
      <c r="B3" s="262">
        <v>2100</v>
      </c>
      <c r="C3" s="263" t="s">
        <v>304</v>
      </c>
      <c r="D3" s="264">
        <v>2443554.0099999998</v>
      </c>
      <c r="E3" s="264">
        <v>28878637.07</v>
      </c>
      <c r="F3" s="264">
        <v>718398250.38999999</v>
      </c>
      <c r="G3" s="264">
        <v>735695548.70000005</v>
      </c>
      <c r="H3" s="264">
        <v>7735053.3799999999</v>
      </c>
      <c r="I3" s="264">
        <v>51467434.740000002</v>
      </c>
      <c r="K3" s="264">
        <f t="shared" ref="K3:K66" si="0">E3-D3</f>
        <v>26435083.060000002</v>
      </c>
      <c r="L3" s="264">
        <f t="shared" ref="L3:L66" si="1">I3-H3</f>
        <v>43732381.359999999</v>
      </c>
    </row>
    <row r="4" spans="1:12" ht="12.75" customHeight="1" x14ac:dyDescent="0.2">
      <c r="A4" s="262">
        <v>3</v>
      </c>
      <c r="B4" s="262">
        <v>2103</v>
      </c>
      <c r="C4" s="263" t="s">
        <v>311</v>
      </c>
      <c r="D4" s="264">
        <v>2443554.0099999998</v>
      </c>
      <c r="E4" s="264">
        <v>28878637.07</v>
      </c>
      <c r="F4" s="264">
        <v>718398250.38999999</v>
      </c>
      <c r="G4" s="264">
        <v>735695548.70000005</v>
      </c>
      <c r="H4" s="264">
        <v>7735053.3799999999</v>
      </c>
      <c r="I4" s="264">
        <v>51467434.740000002</v>
      </c>
      <c r="K4" s="264">
        <f t="shared" si="0"/>
        <v>26435083.060000002</v>
      </c>
      <c r="L4" s="264">
        <f t="shared" si="1"/>
        <v>43732381.359999999</v>
      </c>
    </row>
    <row r="5" spans="1:12" ht="12.75" customHeight="1" x14ac:dyDescent="0.2">
      <c r="A5" s="259">
        <v>4</v>
      </c>
      <c r="B5" s="259">
        <v>1</v>
      </c>
      <c r="C5" s="260" t="s">
        <v>312</v>
      </c>
      <c r="D5" s="261">
        <v>2409900.0099999998</v>
      </c>
      <c r="E5" s="261">
        <v>28618937.98</v>
      </c>
      <c r="F5" s="261">
        <v>711646525.62</v>
      </c>
      <c r="G5" s="261">
        <v>728889185.23000002</v>
      </c>
      <c r="H5" s="261">
        <v>7710903.3799999999</v>
      </c>
      <c r="I5" s="261">
        <v>51162600.950000003</v>
      </c>
      <c r="K5" s="261">
        <f t="shared" si="0"/>
        <v>26209037.969999999</v>
      </c>
      <c r="L5" s="261">
        <f t="shared" si="1"/>
        <v>43451697.57</v>
      </c>
    </row>
    <row r="6" spans="1:12" ht="12.75" customHeight="1" x14ac:dyDescent="0.2">
      <c r="A6" s="259">
        <v>5</v>
      </c>
      <c r="B6" s="259">
        <v>1</v>
      </c>
      <c r="C6" s="260" t="s">
        <v>598</v>
      </c>
      <c r="D6" s="261">
        <v>1614644.01</v>
      </c>
      <c r="E6" s="261">
        <v>28213716.98</v>
      </c>
      <c r="F6" s="261">
        <v>263332974.91</v>
      </c>
      <c r="G6" s="261">
        <v>285025615.94999999</v>
      </c>
      <c r="H6" s="261">
        <v>1203686.83</v>
      </c>
      <c r="I6" s="261">
        <v>49495400.840000004</v>
      </c>
      <c r="K6" s="261">
        <f t="shared" si="0"/>
        <v>26599072.969999999</v>
      </c>
      <c r="L6" s="261">
        <f t="shared" si="1"/>
        <v>48291714.010000005</v>
      </c>
    </row>
    <row r="7" spans="1:12" ht="12.75" customHeight="1" x14ac:dyDescent="0.2">
      <c r="A7" s="252">
        <v>6</v>
      </c>
      <c r="B7" s="252">
        <v>1</v>
      </c>
      <c r="C7" s="250" t="s">
        <v>936</v>
      </c>
      <c r="D7" s="253">
        <v>0</v>
      </c>
      <c r="E7" s="254">
        <v>1074750</v>
      </c>
      <c r="F7" s="254">
        <v>1074750</v>
      </c>
      <c r="G7" s="253">
        <v>0</v>
      </c>
      <c r="H7" s="253">
        <v>0</v>
      </c>
      <c r="I7" s="253">
        <v>0</v>
      </c>
      <c r="K7" s="253">
        <f t="shared" si="0"/>
        <v>1074750</v>
      </c>
      <c r="L7" s="253">
        <f t="shared" si="1"/>
        <v>0</v>
      </c>
    </row>
    <row r="8" spans="1:12" ht="12.75" customHeight="1" x14ac:dyDescent="0.2">
      <c r="A8" s="252">
        <v>6</v>
      </c>
      <c r="B8" s="252">
        <v>2</v>
      </c>
      <c r="C8" s="250" t="s">
        <v>935</v>
      </c>
      <c r="D8" s="253">
        <v>0</v>
      </c>
      <c r="E8" s="254">
        <v>9829335.5199999996</v>
      </c>
      <c r="F8" s="254">
        <v>38421089.409999996</v>
      </c>
      <c r="G8" s="254">
        <v>49832473.899999999</v>
      </c>
      <c r="H8" s="253">
        <v>0</v>
      </c>
      <c r="I8" s="254">
        <v>21240720.010000002</v>
      </c>
      <c r="K8" s="254">
        <f t="shared" si="0"/>
        <v>9829335.5199999996</v>
      </c>
      <c r="L8" s="254">
        <f t="shared" si="1"/>
        <v>21240720.010000002</v>
      </c>
    </row>
    <row r="9" spans="1:12" ht="12.75" customHeight="1" x14ac:dyDescent="0.2">
      <c r="A9" s="252">
        <v>6</v>
      </c>
      <c r="B9" s="252">
        <v>3</v>
      </c>
      <c r="C9" s="250" t="s">
        <v>934</v>
      </c>
      <c r="D9" s="253">
        <v>0</v>
      </c>
      <c r="E9" s="254">
        <v>3634264.51</v>
      </c>
      <c r="F9" s="254">
        <v>52249997.009999998</v>
      </c>
      <c r="G9" s="254">
        <v>48495557.5</v>
      </c>
      <c r="H9" s="254">
        <v>120175</v>
      </c>
      <c r="I9" s="253">
        <v>0</v>
      </c>
      <c r="K9" s="253">
        <f t="shared" si="0"/>
        <v>3634264.51</v>
      </c>
      <c r="L9" s="253">
        <f t="shared" si="1"/>
        <v>-120175</v>
      </c>
    </row>
    <row r="10" spans="1:12" ht="12.75" customHeight="1" x14ac:dyDescent="0.2">
      <c r="A10" s="252">
        <v>6</v>
      </c>
      <c r="B10" s="252">
        <v>4</v>
      </c>
      <c r="C10" s="250" t="s">
        <v>933</v>
      </c>
      <c r="D10" s="253">
        <v>0</v>
      </c>
      <c r="E10" s="254">
        <v>600000</v>
      </c>
      <c r="F10" s="254">
        <v>23178680.510000002</v>
      </c>
      <c r="G10" s="254">
        <v>27469015</v>
      </c>
      <c r="H10" s="253">
        <v>0</v>
      </c>
      <c r="I10" s="254">
        <v>4890334.49</v>
      </c>
      <c r="K10" s="254">
        <f t="shared" si="0"/>
        <v>600000</v>
      </c>
      <c r="L10" s="254">
        <f t="shared" si="1"/>
        <v>4890334.49</v>
      </c>
    </row>
    <row r="11" spans="1:12" ht="12.75" customHeight="1" x14ac:dyDescent="0.2">
      <c r="A11" s="252">
        <v>6</v>
      </c>
      <c r="B11" s="252">
        <v>5</v>
      </c>
      <c r="C11" s="250" t="s">
        <v>932</v>
      </c>
      <c r="D11" s="253">
        <v>0</v>
      </c>
      <c r="E11" s="254">
        <v>2021470</v>
      </c>
      <c r="F11" s="254">
        <v>2237670</v>
      </c>
      <c r="G11" s="254">
        <v>216200</v>
      </c>
      <c r="H11" s="253">
        <v>0</v>
      </c>
      <c r="I11" s="253">
        <v>0</v>
      </c>
      <c r="K11" s="253">
        <f t="shared" si="0"/>
        <v>2021470</v>
      </c>
      <c r="L11" s="253">
        <f t="shared" si="1"/>
        <v>0</v>
      </c>
    </row>
    <row r="12" spans="1:12" ht="12.75" customHeight="1" x14ac:dyDescent="0.2">
      <c r="A12" s="252">
        <v>6</v>
      </c>
      <c r="B12" s="252">
        <v>6</v>
      </c>
      <c r="C12" s="250" t="s">
        <v>931</v>
      </c>
      <c r="D12" s="253">
        <v>0</v>
      </c>
      <c r="E12" s="254">
        <v>857116.43</v>
      </c>
      <c r="F12" s="254">
        <v>2654554.7799999998</v>
      </c>
      <c r="G12" s="254">
        <v>1863728.69</v>
      </c>
      <c r="H12" s="253">
        <v>0</v>
      </c>
      <c r="I12" s="254">
        <v>66290.34</v>
      </c>
      <c r="K12" s="254">
        <f t="shared" si="0"/>
        <v>857116.43</v>
      </c>
      <c r="L12" s="254">
        <f t="shared" si="1"/>
        <v>66290.34</v>
      </c>
    </row>
    <row r="13" spans="1:12" ht="12.75" customHeight="1" x14ac:dyDescent="0.2">
      <c r="A13" s="252">
        <v>6</v>
      </c>
      <c r="B13" s="252">
        <v>7</v>
      </c>
      <c r="C13" s="250" t="s">
        <v>930</v>
      </c>
      <c r="D13" s="253">
        <v>0</v>
      </c>
      <c r="E13" s="254">
        <v>2926564</v>
      </c>
      <c r="F13" s="254">
        <v>9216560</v>
      </c>
      <c r="G13" s="254">
        <v>8249182</v>
      </c>
      <c r="H13" s="253">
        <v>0</v>
      </c>
      <c r="I13" s="254">
        <v>1959186</v>
      </c>
      <c r="K13" s="254">
        <f t="shared" si="0"/>
        <v>2926564</v>
      </c>
      <c r="L13" s="254">
        <f t="shared" si="1"/>
        <v>1959186</v>
      </c>
    </row>
    <row r="14" spans="1:12" ht="12.75" customHeight="1" x14ac:dyDescent="0.2">
      <c r="A14" s="252">
        <v>6</v>
      </c>
      <c r="B14" s="252">
        <v>8</v>
      </c>
      <c r="C14" s="250" t="s">
        <v>929</v>
      </c>
      <c r="D14" s="253">
        <v>0</v>
      </c>
      <c r="E14" s="254">
        <v>2215770.5299999998</v>
      </c>
      <c r="F14" s="254">
        <v>3841324.42</v>
      </c>
      <c r="G14" s="254">
        <v>1626221.9</v>
      </c>
      <c r="H14" s="253">
        <v>0</v>
      </c>
      <c r="I14" s="253">
        <v>668.01</v>
      </c>
      <c r="K14" s="253">
        <f t="shared" si="0"/>
        <v>2215770.5299999998</v>
      </c>
      <c r="L14" s="253">
        <f t="shared" si="1"/>
        <v>668.01</v>
      </c>
    </row>
    <row r="15" spans="1:12" ht="12.75" customHeight="1" x14ac:dyDescent="0.2">
      <c r="A15" s="252">
        <v>6</v>
      </c>
      <c r="B15" s="252">
        <v>9</v>
      </c>
      <c r="C15" s="250" t="s">
        <v>928</v>
      </c>
      <c r="D15" s="254">
        <v>1611311.01</v>
      </c>
      <c r="E15" s="253">
        <v>0</v>
      </c>
      <c r="F15" s="254">
        <v>10047643.33</v>
      </c>
      <c r="G15" s="254">
        <v>11658954.34</v>
      </c>
      <c r="H15" s="253">
        <v>0</v>
      </c>
      <c r="I15" s="253">
        <v>0</v>
      </c>
      <c r="K15" s="253">
        <f t="shared" si="0"/>
        <v>-1611311.01</v>
      </c>
      <c r="L15" s="253">
        <f t="shared" si="1"/>
        <v>0</v>
      </c>
    </row>
    <row r="16" spans="1:12" ht="12.75" customHeight="1" x14ac:dyDescent="0.2">
      <c r="A16" s="252">
        <v>6</v>
      </c>
      <c r="B16" s="252">
        <v>10</v>
      </c>
      <c r="C16" s="250" t="s">
        <v>927</v>
      </c>
      <c r="D16" s="253">
        <v>0</v>
      </c>
      <c r="E16" s="254">
        <v>67064.600000000006</v>
      </c>
      <c r="F16" s="254">
        <v>22080</v>
      </c>
      <c r="G16" s="253">
        <v>0</v>
      </c>
      <c r="H16" s="253">
        <v>0</v>
      </c>
      <c r="I16" s="254">
        <v>44984.6</v>
      </c>
      <c r="K16" s="254">
        <f t="shared" si="0"/>
        <v>67064.600000000006</v>
      </c>
      <c r="L16" s="254">
        <f t="shared" si="1"/>
        <v>44984.6</v>
      </c>
    </row>
    <row r="17" spans="1:12" ht="12.75" customHeight="1" x14ac:dyDescent="0.2">
      <c r="A17" s="252">
        <v>6</v>
      </c>
      <c r="B17" s="252">
        <v>11</v>
      </c>
      <c r="C17" s="250" t="s">
        <v>926</v>
      </c>
      <c r="D17" s="253">
        <v>0</v>
      </c>
      <c r="E17" s="254">
        <v>2052865.39</v>
      </c>
      <c r="F17" s="254">
        <v>42967692.390000001</v>
      </c>
      <c r="G17" s="254">
        <v>50127925</v>
      </c>
      <c r="H17" s="253">
        <v>0</v>
      </c>
      <c r="I17" s="254">
        <v>9213098</v>
      </c>
      <c r="K17" s="254">
        <f t="shared" si="0"/>
        <v>2052865.39</v>
      </c>
      <c r="L17" s="254">
        <f t="shared" si="1"/>
        <v>9213098</v>
      </c>
    </row>
    <row r="18" spans="1:12" ht="12.75" customHeight="1" x14ac:dyDescent="0.2">
      <c r="A18" s="252">
        <v>6</v>
      </c>
      <c r="B18" s="252">
        <v>12</v>
      </c>
      <c r="C18" s="250" t="s">
        <v>925</v>
      </c>
      <c r="D18" s="253">
        <v>0</v>
      </c>
      <c r="E18" s="254">
        <v>945300</v>
      </c>
      <c r="F18" s="254">
        <v>945300</v>
      </c>
      <c r="G18" s="253">
        <v>0</v>
      </c>
      <c r="H18" s="253">
        <v>0</v>
      </c>
      <c r="I18" s="253">
        <v>0</v>
      </c>
      <c r="K18" s="253">
        <f t="shared" si="0"/>
        <v>945300</v>
      </c>
      <c r="L18" s="253">
        <f t="shared" si="1"/>
        <v>0</v>
      </c>
    </row>
    <row r="19" spans="1:12" ht="12.75" customHeight="1" x14ac:dyDescent="0.2">
      <c r="A19" s="252">
        <v>6</v>
      </c>
      <c r="B19" s="252">
        <v>13</v>
      </c>
      <c r="C19" s="250" t="s">
        <v>924</v>
      </c>
      <c r="D19" s="253">
        <v>0</v>
      </c>
      <c r="E19" s="254">
        <v>1989216</v>
      </c>
      <c r="F19" s="254">
        <v>2840422.71</v>
      </c>
      <c r="G19" s="254">
        <v>1614170.6</v>
      </c>
      <c r="H19" s="253">
        <v>0</v>
      </c>
      <c r="I19" s="254">
        <v>762963.89</v>
      </c>
      <c r="K19" s="254">
        <f t="shared" si="0"/>
        <v>1989216</v>
      </c>
      <c r="L19" s="254">
        <f t="shared" si="1"/>
        <v>762963.89</v>
      </c>
    </row>
    <row r="20" spans="1:12" ht="12.75" customHeight="1" x14ac:dyDescent="0.2">
      <c r="A20" s="252">
        <v>6</v>
      </c>
      <c r="B20" s="252">
        <v>14</v>
      </c>
      <c r="C20" s="250" t="s">
        <v>923</v>
      </c>
      <c r="D20" s="254">
        <v>3333</v>
      </c>
      <c r="E20" s="253">
        <v>0</v>
      </c>
      <c r="F20" s="253">
        <v>0</v>
      </c>
      <c r="G20" s="253">
        <v>0</v>
      </c>
      <c r="H20" s="254">
        <v>3333</v>
      </c>
      <c r="I20" s="253">
        <v>0</v>
      </c>
      <c r="K20" s="253">
        <f t="shared" si="0"/>
        <v>-3333</v>
      </c>
      <c r="L20" s="253">
        <f t="shared" si="1"/>
        <v>-3333</v>
      </c>
    </row>
    <row r="21" spans="1:12" ht="12.75" customHeight="1" x14ac:dyDescent="0.2">
      <c r="A21" s="252">
        <v>6</v>
      </c>
      <c r="B21" s="252">
        <v>15</v>
      </c>
      <c r="C21" s="250" t="s">
        <v>922</v>
      </c>
      <c r="D21" s="253">
        <v>0</v>
      </c>
      <c r="E21" s="253">
        <v>0</v>
      </c>
      <c r="F21" s="254">
        <v>2063100</v>
      </c>
      <c r="G21" s="254">
        <v>2063100</v>
      </c>
      <c r="H21" s="253">
        <v>0</v>
      </c>
      <c r="I21" s="253">
        <v>0</v>
      </c>
      <c r="K21" s="253">
        <f t="shared" si="0"/>
        <v>0</v>
      </c>
      <c r="L21" s="253">
        <f t="shared" si="1"/>
        <v>0</v>
      </c>
    </row>
    <row r="22" spans="1:12" ht="12.75" customHeight="1" x14ac:dyDescent="0.2">
      <c r="A22" s="252">
        <v>6</v>
      </c>
      <c r="B22" s="252">
        <v>16</v>
      </c>
      <c r="C22" s="250" t="s">
        <v>921</v>
      </c>
      <c r="D22" s="253">
        <v>0</v>
      </c>
      <c r="E22" s="253">
        <v>0</v>
      </c>
      <c r="F22" s="254">
        <v>9755221</v>
      </c>
      <c r="G22" s="254">
        <v>9755220.6199999992</v>
      </c>
      <c r="H22" s="253">
        <v>0.38</v>
      </c>
      <c r="I22" s="253">
        <v>0</v>
      </c>
      <c r="K22" s="253">
        <f t="shared" si="0"/>
        <v>0</v>
      </c>
      <c r="L22" s="253">
        <f t="shared" si="1"/>
        <v>-0.38</v>
      </c>
    </row>
    <row r="23" spans="1:12" ht="12.75" customHeight="1" x14ac:dyDescent="0.2">
      <c r="A23" s="252">
        <v>6</v>
      </c>
      <c r="B23" s="252">
        <v>17</v>
      </c>
      <c r="C23" s="250" t="s">
        <v>920</v>
      </c>
      <c r="D23" s="253">
        <v>0</v>
      </c>
      <c r="E23" s="253">
        <v>0</v>
      </c>
      <c r="F23" s="254">
        <v>2241770</v>
      </c>
      <c r="G23" s="254">
        <v>2311155</v>
      </c>
      <c r="H23" s="253">
        <v>0</v>
      </c>
      <c r="I23" s="254">
        <v>69385</v>
      </c>
      <c r="K23" s="254">
        <f t="shared" si="0"/>
        <v>0</v>
      </c>
      <c r="L23" s="254">
        <f t="shared" si="1"/>
        <v>69385</v>
      </c>
    </row>
    <row r="24" spans="1:12" ht="12.75" customHeight="1" x14ac:dyDescent="0.2">
      <c r="A24" s="252">
        <v>6</v>
      </c>
      <c r="B24" s="252">
        <v>18</v>
      </c>
      <c r="C24" s="250" t="s">
        <v>919</v>
      </c>
      <c r="D24" s="253">
        <v>0</v>
      </c>
      <c r="E24" s="253">
        <v>0</v>
      </c>
      <c r="F24" s="254">
        <v>3261025.55</v>
      </c>
      <c r="G24" s="254">
        <v>3180847.1</v>
      </c>
      <c r="H24" s="254">
        <v>80178.45</v>
      </c>
      <c r="I24" s="253">
        <v>0</v>
      </c>
      <c r="K24" s="253">
        <f t="shared" si="0"/>
        <v>0</v>
      </c>
      <c r="L24" s="253">
        <f t="shared" si="1"/>
        <v>-80178.45</v>
      </c>
    </row>
    <row r="25" spans="1:12" ht="12.75" customHeight="1" x14ac:dyDescent="0.2">
      <c r="A25" s="252">
        <v>6</v>
      </c>
      <c r="B25" s="252">
        <v>19</v>
      </c>
      <c r="C25" s="250" t="s">
        <v>918</v>
      </c>
      <c r="D25" s="253">
        <v>0</v>
      </c>
      <c r="E25" s="253">
        <v>0</v>
      </c>
      <c r="F25" s="254">
        <v>2245950</v>
      </c>
      <c r="G25" s="254">
        <v>2294250</v>
      </c>
      <c r="H25" s="253">
        <v>0</v>
      </c>
      <c r="I25" s="254">
        <v>48300</v>
      </c>
      <c r="K25" s="254">
        <f t="shared" si="0"/>
        <v>0</v>
      </c>
      <c r="L25" s="254">
        <f t="shared" si="1"/>
        <v>48300</v>
      </c>
    </row>
    <row r="26" spans="1:12" ht="12.75" customHeight="1" x14ac:dyDescent="0.2">
      <c r="A26" s="252">
        <v>6</v>
      </c>
      <c r="B26" s="252">
        <v>20</v>
      </c>
      <c r="C26" s="250" t="s">
        <v>917</v>
      </c>
      <c r="D26" s="253">
        <v>0</v>
      </c>
      <c r="E26" s="253">
        <v>0</v>
      </c>
      <c r="F26" s="254">
        <v>36438400</v>
      </c>
      <c r="G26" s="254">
        <v>35438400</v>
      </c>
      <c r="H26" s="254">
        <v>1000000</v>
      </c>
      <c r="I26" s="253">
        <v>0</v>
      </c>
      <c r="K26" s="253">
        <f t="shared" si="0"/>
        <v>0</v>
      </c>
      <c r="L26" s="253">
        <f t="shared" si="1"/>
        <v>-1000000</v>
      </c>
    </row>
    <row r="27" spans="1:12" ht="12.75" customHeight="1" x14ac:dyDescent="0.2">
      <c r="A27" s="252">
        <v>6</v>
      </c>
      <c r="B27" s="252">
        <v>21</v>
      </c>
      <c r="C27" s="250" t="s">
        <v>916</v>
      </c>
      <c r="D27" s="253">
        <v>0</v>
      </c>
      <c r="E27" s="253">
        <v>0</v>
      </c>
      <c r="F27" s="254">
        <v>1090200</v>
      </c>
      <c r="G27" s="254">
        <v>1090200</v>
      </c>
      <c r="H27" s="253">
        <v>0</v>
      </c>
      <c r="I27" s="253">
        <v>0</v>
      </c>
      <c r="K27" s="253">
        <f t="shared" si="0"/>
        <v>0</v>
      </c>
      <c r="L27" s="253">
        <f t="shared" si="1"/>
        <v>0</v>
      </c>
    </row>
    <row r="28" spans="1:12" ht="12.75" customHeight="1" x14ac:dyDescent="0.2">
      <c r="A28" s="252">
        <v>6</v>
      </c>
      <c r="B28" s="252">
        <v>22</v>
      </c>
      <c r="C28" s="250" t="s">
        <v>915</v>
      </c>
      <c r="D28" s="253">
        <v>0</v>
      </c>
      <c r="E28" s="253">
        <v>0</v>
      </c>
      <c r="F28" s="254">
        <v>4784000</v>
      </c>
      <c r="G28" s="254">
        <v>4784000</v>
      </c>
      <c r="H28" s="253">
        <v>0</v>
      </c>
      <c r="I28" s="253">
        <v>0</v>
      </c>
      <c r="K28" s="253">
        <f t="shared" si="0"/>
        <v>0</v>
      </c>
      <c r="L28" s="253">
        <f t="shared" si="1"/>
        <v>0</v>
      </c>
    </row>
    <row r="29" spans="1:12" ht="12.75" customHeight="1" x14ac:dyDescent="0.2">
      <c r="A29" s="252">
        <v>6</v>
      </c>
      <c r="B29" s="252">
        <v>23</v>
      </c>
      <c r="C29" s="250" t="s">
        <v>914</v>
      </c>
      <c r="D29" s="253">
        <v>0</v>
      </c>
      <c r="E29" s="253">
        <v>0</v>
      </c>
      <c r="F29" s="254">
        <v>10164863.800000001</v>
      </c>
      <c r="G29" s="254">
        <v>20203673.800000001</v>
      </c>
      <c r="H29" s="253">
        <v>0</v>
      </c>
      <c r="I29" s="254">
        <v>10038810</v>
      </c>
      <c r="K29" s="254">
        <f t="shared" si="0"/>
        <v>0</v>
      </c>
      <c r="L29" s="254">
        <f t="shared" si="1"/>
        <v>10038810</v>
      </c>
    </row>
    <row r="30" spans="1:12" ht="12.75" customHeight="1" x14ac:dyDescent="0.2">
      <c r="A30" s="252">
        <v>6</v>
      </c>
      <c r="B30" s="252">
        <v>24</v>
      </c>
      <c r="C30" s="250" t="s">
        <v>913</v>
      </c>
      <c r="D30" s="253">
        <v>0</v>
      </c>
      <c r="E30" s="253">
        <v>0</v>
      </c>
      <c r="F30" s="254">
        <v>1590680</v>
      </c>
      <c r="G30" s="254">
        <v>2751340.5</v>
      </c>
      <c r="H30" s="253">
        <v>0</v>
      </c>
      <c r="I30" s="254">
        <v>1160660.5</v>
      </c>
      <c r="K30" s="254">
        <f t="shared" si="0"/>
        <v>0</v>
      </c>
      <c r="L30" s="254">
        <f t="shared" si="1"/>
        <v>1160660.5</v>
      </c>
    </row>
    <row r="31" spans="1:12" ht="12.75" customHeight="1" x14ac:dyDescent="0.2">
      <c r="A31" s="259">
        <v>5</v>
      </c>
      <c r="B31" s="259">
        <v>2</v>
      </c>
      <c r="C31" s="260" t="s">
        <v>599</v>
      </c>
      <c r="D31" s="261">
        <v>795256</v>
      </c>
      <c r="E31" s="261">
        <v>405221</v>
      </c>
      <c r="F31" s="261">
        <v>448313550.70999998</v>
      </c>
      <c r="G31" s="261">
        <v>443863569.27999997</v>
      </c>
      <c r="H31" s="261">
        <v>6507216.54</v>
      </c>
      <c r="I31" s="261">
        <v>1667200.11</v>
      </c>
      <c r="K31" s="261">
        <f t="shared" si="0"/>
        <v>-390035</v>
      </c>
      <c r="L31" s="261">
        <f t="shared" si="1"/>
        <v>-4840016.43</v>
      </c>
    </row>
    <row r="32" spans="1:12" ht="12.75" customHeight="1" x14ac:dyDescent="0.2">
      <c r="A32" s="252">
        <v>6</v>
      </c>
      <c r="B32" s="252">
        <v>1</v>
      </c>
      <c r="C32" s="250" t="s">
        <v>912</v>
      </c>
      <c r="D32" s="253">
        <v>0</v>
      </c>
      <c r="E32" s="253">
        <v>0</v>
      </c>
      <c r="F32" s="254">
        <v>1878466</v>
      </c>
      <c r="G32" s="254">
        <v>1541400</v>
      </c>
      <c r="H32" s="254">
        <v>337066</v>
      </c>
      <c r="I32" s="253">
        <v>0</v>
      </c>
      <c r="K32" s="253">
        <f t="shared" si="0"/>
        <v>0</v>
      </c>
      <c r="L32" s="253">
        <f t="shared" si="1"/>
        <v>-337066</v>
      </c>
    </row>
    <row r="33" spans="1:12" ht="12.75" customHeight="1" x14ac:dyDescent="0.2">
      <c r="A33" s="252">
        <v>6</v>
      </c>
      <c r="B33" s="252">
        <v>2</v>
      </c>
      <c r="C33" s="250" t="s">
        <v>911</v>
      </c>
      <c r="D33" s="253">
        <v>575</v>
      </c>
      <c r="E33" s="253">
        <v>0</v>
      </c>
      <c r="F33" s="254">
        <v>49016565</v>
      </c>
      <c r="G33" s="254">
        <v>49017140</v>
      </c>
      <c r="H33" s="253">
        <v>0</v>
      </c>
      <c r="I33" s="253">
        <v>0</v>
      </c>
      <c r="K33" s="253">
        <f t="shared" si="0"/>
        <v>-575</v>
      </c>
      <c r="L33" s="253">
        <f t="shared" si="1"/>
        <v>0</v>
      </c>
    </row>
    <row r="34" spans="1:12" ht="12.75" customHeight="1" x14ac:dyDescent="0.2">
      <c r="A34" s="252">
        <v>6</v>
      </c>
      <c r="B34" s="252">
        <v>3</v>
      </c>
      <c r="C34" s="250" t="s">
        <v>910</v>
      </c>
      <c r="D34" s="253">
        <v>0</v>
      </c>
      <c r="E34" s="253">
        <v>0</v>
      </c>
      <c r="F34" s="254">
        <v>4420485</v>
      </c>
      <c r="G34" s="254">
        <v>4420485</v>
      </c>
      <c r="H34" s="253">
        <v>0</v>
      </c>
      <c r="I34" s="253">
        <v>0</v>
      </c>
      <c r="K34" s="253">
        <f t="shared" si="0"/>
        <v>0</v>
      </c>
      <c r="L34" s="253">
        <f t="shared" si="1"/>
        <v>0</v>
      </c>
    </row>
    <row r="35" spans="1:12" ht="12.75" customHeight="1" x14ac:dyDescent="0.2">
      <c r="A35" s="252">
        <v>6</v>
      </c>
      <c r="B35" s="252">
        <v>4</v>
      </c>
      <c r="C35" s="250" t="s">
        <v>909</v>
      </c>
      <c r="D35" s="253">
        <v>0</v>
      </c>
      <c r="E35" s="253">
        <v>0</v>
      </c>
      <c r="F35" s="254">
        <v>4251285.5</v>
      </c>
      <c r="G35" s="254">
        <v>4251285.5</v>
      </c>
      <c r="H35" s="253">
        <v>0</v>
      </c>
      <c r="I35" s="253">
        <v>0</v>
      </c>
      <c r="K35" s="253">
        <f t="shared" si="0"/>
        <v>0</v>
      </c>
      <c r="L35" s="253">
        <f t="shared" si="1"/>
        <v>0</v>
      </c>
    </row>
    <row r="36" spans="1:12" ht="12.75" customHeight="1" x14ac:dyDescent="0.2">
      <c r="A36" s="252">
        <v>6</v>
      </c>
      <c r="B36" s="252">
        <v>5</v>
      </c>
      <c r="C36" s="250" t="s">
        <v>908</v>
      </c>
      <c r="D36" s="253">
        <v>0</v>
      </c>
      <c r="E36" s="253">
        <v>0</v>
      </c>
      <c r="F36" s="254">
        <v>419175</v>
      </c>
      <c r="G36" s="254">
        <v>419175</v>
      </c>
      <c r="H36" s="253">
        <v>0</v>
      </c>
      <c r="I36" s="253">
        <v>0</v>
      </c>
      <c r="K36" s="253">
        <f t="shared" si="0"/>
        <v>0</v>
      </c>
      <c r="L36" s="253">
        <f t="shared" si="1"/>
        <v>0</v>
      </c>
    </row>
    <row r="37" spans="1:12" ht="12.75" customHeight="1" x14ac:dyDescent="0.2">
      <c r="A37" s="252">
        <v>6</v>
      </c>
      <c r="B37" s="252">
        <v>6</v>
      </c>
      <c r="C37" s="250" t="s">
        <v>907</v>
      </c>
      <c r="D37" s="254">
        <v>128225</v>
      </c>
      <c r="E37" s="253">
        <v>0</v>
      </c>
      <c r="F37" s="254">
        <v>251850</v>
      </c>
      <c r="G37" s="254">
        <v>380075</v>
      </c>
      <c r="H37" s="253">
        <v>0</v>
      </c>
      <c r="I37" s="253">
        <v>0</v>
      </c>
      <c r="K37" s="253">
        <f t="shared" si="0"/>
        <v>-128225</v>
      </c>
      <c r="L37" s="253">
        <f t="shared" si="1"/>
        <v>0</v>
      </c>
    </row>
    <row r="38" spans="1:12" ht="12.75" customHeight="1" x14ac:dyDescent="0.2">
      <c r="A38" s="252">
        <v>6</v>
      </c>
      <c r="B38" s="252">
        <v>7</v>
      </c>
      <c r="C38" s="250" t="s">
        <v>906</v>
      </c>
      <c r="D38" s="253">
        <v>0</v>
      </c>
      <c r="E38" s="253">
        <v>0</v>
      </c>
      <c r="F38" s="254">
        <v>17333480</v>
      </c>
      <c r="G38" s="254">
        <v>17333480</v>
      </c>
      <c r="H38" s="253">
        <v>0.01</v>
      </c>
      <c r="I38" s="253">
        <v>0</v>
      </c>
      <c r="K38" s="253">
        <f t="shared" si="0"/>
        <v>0</v>
      </c>
      <c r="L38" s="253">
        <f t="shared" si="1"/>
        <v>-0.01</v>
      </c>
    </row>
    <row r="39" spans="1:12" ht="12.75" customHeight="1" x14ac:dyDescent="0.2">
      <c r="A39" s="252">
        <v>6</v>
      </c>
      <c r="B39" s="252">
        <v>8</v>
      </c>
      <c r="C39" s="250" t="s">
        <v>905</v>
      </c>
      <c r="D39" s="253">
        <v>0</v>
      </c>
      <c r="E39" s="253">
        <v>0</v>
      </c>
      <c r="F39" s="254">
        <v>14532710</v>
      </c>
      <c r="G39" s="254">
        <v>14532710.050000001</v>
      </c>
      <c r="H39" s="253">
        <v>0</v>
      </c>
      <c r="I39" s="253">
        <v>0.05</v>
      </c>
      <c r="K39" s="253">
        <f t="shared" si="0"/>
        <v>0</v>
      </c>
      <c r="L39" s="253">
        <f t="shared" si="1"/>
        <v>0.05</v>
      </c>
    </row>
    <row r="40" spans="1:12" ht="12.75" customHeight="1" x14ac:dyDescent="0.2">
      <c r="A40" s="252">
        <v>6</v>
      </c>
      <c r="B40" s="252">
        <v>9</v>
      </c>
      <c r="C40" s="250" t="s">
        <v>904</v>
      </c>
      <c r="D40" s="253">
        <v>0</v>
      </c>
      <c r="E40" s="253">
        <v>0</v>
      </c>
      <c r="F40" s="254">
        <v>12228985</v>
      </c>
      <c r="G40" s="254">
        <v>12228985</v>
      </c>
      <c r="H40" s="253">
        <v>0</v>
      </c>
      <c r="I40" s="253">
        <v>0</v>
      </c>
      <c r="K40" s="253">
        <f t="shared" si="0"/>
        <v>0</v>
      </c>
      <c r="L40" s="253">
        <f t="shared" si="1"/>
        <v>0</v>
      </c>
    </row>
    <row r="41" spans="1:12" ht="12.75" customHeight="1" x14ac:dyDescent="0.2">
      <c r="A41" s="252">
        <v>6</v>
      </c>
      <c r="B41" s="252">
        <v>10</v>
      </c>
      <c r="C41" s="250" t="s">
        <v>903</v>
      </c>
      <c r="D41" s="254">
        <v>105800</v>
      </c>
      <c r="E41" s="253">
        <v>0</v>
      </c>
      <c r="F41" s="254">
        <v>13582695</v>
      </c>
      <c r="G41" s="254">
        <v>13522895</v>
      </c>
      <c r="H41" s="254">
        <v>165600</v>
      </c>
      <c r="I41" s="253">
        <v>0</v>
      </c>
      <c r="K41" s="253">
        <f t="shared" si="0"/>
        <v>-105800</v>
      </c>
      <c r="L41" s="253">
        <f t="shared" si="1"/>
        <v>-165600</v>
      </c>
    </row>
    <row r="42" spans="1:12" ht="12.75" customHeight="1" x14ac:dyDescent="0.2">
      <c r="A42" s="252">
        <v>6</v>
      </c>
      <c r="B42" s="252">
        <v>11</v>
      </c>
      <c r="C42" s="250" t="s">
        <v>902</v>
      </c>
      <c r="D42" s="254">
        <v>148925</v>
      </c>
      <c r="E42" s="253">
        <v>0</v>
      </c>
      <c r="F42" s="254">
        <v>3148228.5</v>
      </c>
      <c r="G42" s="254">
        <v>3297153.5</v>
      </c>
      <c r="H42" s="253">
        <v>0</v>
      </c>
      <c r="I42" s="253">
        <v>0</v>
      </c>
      <c r="K42" s="253">
        <f t="shared" si="0"/>
        <v>-148925</v>
      </c>
      <c r="L42" s="253">
        <f t="shared" si="1"/>
        <v>0</v>
      </c>
    </row>
    <row r="43" spans="1:12" ht="12.75" customHeight="1" x14ac:dyDescent="0.2">
      <c r="A43" s="252">
        <v>6</v>
      </c>
      <c r="B43" s="252">
        <v>12</v>
      </c>
      <c r="C43" s="250" t="s">
        <v>901</v>
      </c>
      <c r="D43" s="253">
        <v>0</v>
      </c>
      <c r="E43" s="253">
        <v>0</v>
      </c>
      <c r="F43" s="254">
        <v>453100</v>
      </c>
      <c r="G43" s="254">
        <v>453100</v>
      </c>
      <c r="H43" s="253">
        <v>0</v>
      </c>
      <c r="I43" s="253">
        <v>0</v>
      </c>
      <c r="K43" s="253">
        <f t="shared" si="0"/>
        <v>0</v>
      </c>
      <c r="L43" s="253">
        <f t="shared" si="1"/>
        <v>0</v>
      </c>
    </row>
    <row r="44" spans="1:12" ht="12.75" customHeight="1" x14ac:dyDescent="0.2">
      <c r="A44" s="252">
        <v>6</v>
      </c>
      <c r="B44" s="252">
        <v>13</v>
      </c>
      <c r="C44" s="250" t="s">
        <v>900</v>
      </c>
      <c r="D44" s="253">
        <v>0</v>
      </c>
      <c r="E44" s="253">
        <v>0</v>
      </c>
      <c r="F44" s="254">
        <v>950075</v>
      </c>
      <c r="G44" s="254">
        <v>950075</v>
      </c>
      <c r="H44" s="253">
        <v>0</v>
      </c>
      <c r="I44" s="253">
        <v>0</v>
      </c>
      <c r="K44" s="253">
        <f t="shared" si="0"/>
        <v>0</v>
      </c>
      <c r="L44" s="253">
        <f t="shared" si="1"/>
        <v>0</v>
      </c>
    </row>
    <row r="45" spans="1:12" ht="12.75" customHeight="1" x14ac:dyDescent="0.2">
      <c r="A45" s="252">
        <v>6</v>
      </c>
      <c r="B45" s="252">
        <v>14</v>
      </c>
      <c r="C45" s="250" t="s">
        <v>899</v>
      </c>
      <c r="D45" s="253">
        <v>0</v>
      </c>
      <c r="E45" s="253">
        <v>0</v>
      </c>
      <c r="F45" s="254">
        <v>2274125</v>
      </c>
      <c r="G45" s="254">
        <v>2274125</v>
      </c>
      <c r="H45" s="253">
        <v>0</v>
      </c>
      <c r="I45" s="253">
        <v>0</v>
      </c>
      <c r="K45" s="253">
        <f t="shared" si="0"/>
        <v>0</v>
      </c>
      <c r="L45" s="253">
        <f t="shared" si="1"/>
        <v>0</v>
      </c>
    </row>
    <row r="46" spans="1:12" ht="12.75" customHeight="1" x14ac:dyDescent="0.2">
      <c r="A46" s="252">
        <v>6</v>
      </c>
      <c r="B46" s="252">
        <v>15</v>
      </c>
      <c r="C46" s="250" t="s">
        <v>898</v>
      </c>
      <c r="D46" s="253">
        <v>0</v>
      </c>
      <c r="E46" s="253">
        <v>0</v>
      </c>
      <c r="F46" s="254">
        <v>3321545</v>
      </c>
      <c r="G46" s="254">
        <v>3321545</v>
      </c>
      <c r="H46" s="253">
        <v>0</v>
      </c>
      <c r="I46" s="253">
        <v>0</v>
      </c>
      <c r="K46" s="253">
        <f t="shared" si="0"/>
        <v>0</v>
      </c>
      <c r="L46" s="253">
        <f t="shared" si="1"/>
        <v>0</v>
      </c>
    </row>
    <row r="47" spans="1:12" ht="12.75" customHeight="1" x14ac:dyDescent="0.2">
      <c r="A47" s="252">
        <v>6</v>
      </c>
      <c r="B47" s="252">
        <v>16</v>
      </c>
      <c r="C47" s="250" t="s">
        <v>897</v>
      </c>
      <c r="D47" s="253">
        <v>0</v>
      </c>
      <c r="E47" s="253">
        <v>0</v>
      </c>
      <c r="F47" s="254">
        <v>498525</v>
      </c>
      <c r="G47" s="254">
        <v>498525</v>
      </c>
      <c r="H47" s="253">
        <v>0</v>
      </c>
      <c r="I47" s="253">
        <v>0</v>
      </c>
      <c r="K47" s="253">
        <f t="shared" si="0"/>
        <v>0</v>
      </c>
      <c r="L47" s="253">
        <f t="shared" si="1"/>
        <v>0</v>
      </c>
    </row>
    <row r="48" spans="1:12" ht="12.75" customHeight="1" x14ac:dyDescent="0.2">
      <c r="A48" s="252">
        <v>6</v>
      </c>
      <c r="B48" s="252">
        <v>17</v>
      </c>
      <c r="C48" s="250" t="s">
        <v>896</v>
      </c>
      <c r="D48" s="253">
        <v>0</v>
      </c>
      <c r="E48" s="253">
        <v>0</v>
      </c>
      <c r="F48" s="254">
        <v>6926105</v>
      </c>
      <c r="G48" s="254">
        <v>6926105</v>
      </c>
      <c r="H48" s="253">
        <v>0</v>
      </c>
      <c r="I48" s="253">
        <v>0</v>
      </c>
      <c r="K48" s="253">
        <f t="shared" si="0"/>
        <v>0</v>
      </c>
      <c r="L48" s="253">
        <f t="shared" si="1"/>
        <v>0</v>
      </c>
    </row>
    <row r="49" spans="1:12" ht="12.75" customHeight="1" x14ac:dyDescent="0.2">
      <c r="A49" s="252">
        <v>6</v>
      </c>
      <c r="B49" s="252">
        <v>18</v>
      </c>
      <c r="C49" s="250" t="s">
        <v>895</v>
      </c>
      <c r="D49" s="253">
        <v>0</v>
      </c>
      <c r="E49" s="253">
        <v>0</v>
      </c>
      <c r="F49" s="254">
        <v>703225</v>
      </c>
      <c r="G49" s="254">
        <v>703225</v>
      </c>
      <c r="H49" s="253">
        <v>0</v>
      </c>
      <c r="I49" s="253">
        <v>0</v>
      </c>
      <c r="K49" s="253">
        <f t="shared" si="0"/>
        <v>0</v>
      </c>
      <c r="L49" s="253">
        <f t="shared" si="1"/>
        <v>0</v>
      </c>
    </row>
    <row r="50" spans="1:12" ht="12.75" customHeight="1" x14ac:dyDescent="0.2">
      <c r="A50" s="252">
        <v>6</v>
      </c>
      <c r="B50" s="252">
        <v>19</v>
      </c>
      <c r="C50" s="250" t="s">
        <v>894</v>
      </c>
      <c r="D50" s="254">
        <v>121356</v>
      </c>
      <c r="E50" s="253">
        <v>0</v>
      </c>
      <c r="F50" s="254">
        <v>316135</v>
      </c>
      <c r="G50" s="254">
        <v>437491</v>
      </c>
      <c r="H50" s="253">
        <v>0</v>
      </c>
      <c r="I50" s="253">
        <v>0</v>
      </c>
      <c r="K50" s="253">
        <f t="shared" si="0"/>
        <v>-121356</v>
      </c>
      <c r="L50" s="253">
        <f t="shared" si="1"/>
        <v>0</v>
      </c>
    </row>
    <row r="51" spans="1:12" ht="12.75" customHeight="1" x14ac:dyDescent="0.2">
      <c r="A51" s="252">
        <v>6</v>
      </c>
      <c r="B51" s="252">
        <v>20</v>
      </c>
      <c r="C51" s="250" t="s">
        <v>893</v>
      </c>
      <c r="D51" s="253">
        <v>0</v>
      </c>
      <c r="E51" s="253">
        <v>0</v>
      </c>
      <c r="F51" s="254">
        <v>1328651.05</v>
      </c>
      <c r="G51" s="254">
        <v>1328651.03</v>
      </c>
      <c r="H51" s="253">
        <v>0.03</v>
      </c>
      <c r="I51" s="253">
        <v>0</v>
      </c>
      <c r="K51" s="253">
        <f t="shared" si="0"/>
        <v>0</v>
      </c>
      <c r="L51" s="253">
        <f t="shared" si="1"/>
        <v>-0.03</v>
      </c>
    </row>
    <row r="52" spans="1:12" ht="12.75" customHeight="1" x14ac:dyDescent="0.2">
      <c r="A52" s="252">
        <v>6</v>
      </c>
      <c r="B52" s="252">
        <v>21</v>
      </c>
      <c r="C52" s="250" t="s">
        <v>892</v>
      </c>
      <c r="D52" s="253">
        <v>0</v>
      </c>
      <c r="E52" s="253">
        <v>0</v>
      </c>
      <c r="F52" s="254">
        <v>834900</v>
      </c>
      <c r="G52" s="254">
        <v>834900</v>
      </c>
      <c r="H52" s="253">
        <v>0</v>
      </c>
      <c r="I52" s="253">
        <v>0</v>
      </c>
      <c r="K52" s="253">
        <f t="shared" si="0"/>
        <v>0</v>
      </c>
      <c r="L52" s="253">
        <f t="shared" si="1"/>
        <v>0</v>
      </c>
    </row>
    <row r="53" spans="1:12" x14ac:dyDescent="0.2">
      <c r="A53" s="252">
        <v>6</v>
      </c>
      <c r="B53" s="252">
        <v>22</v>
      </c>
      <c r="C53" s="250" t="s">
        <v>891</v>
      </c>
      <c r="D53" s="253">
        <v>0</v>
      </c>
      <c r="E53" s="253">
        <v>0</v>
      </c>
      <c r="F53" s="254">
        <v>18944030.5</v>
      </c>
      <c r="G53" s="254">
        <v>18944030.5</v>
      </c>
      <c r="H53" s="253">
        <v>0</v>
      </c>
      <c r="I53" s="253">
        <v>0</v>
      </c>
      <c r="K53" s="253">
        <f t="shared" si="0"/>
        <v>0</v>
      </c>
      <c r="L53" s="253">
        <f t="shared" si="1"/>
        <v>0</v>
      </c>
    </row>
    <row r="54" spans="1:12" x14ac:dyDescent="0.2">
      <c r="A54" s="252">
        <v>6</v>
      </c>
      <c r="B54" s="252">
        <v>23</v>
      </c>
      <c r="C54" s="250" t="s">
        <v>890</v>
      </c>
      <c r="D54" s="253">
        <v>0</v>
      </c>
      <c r="E54" s="253">
        <v>0</v>
      </c>
      <c r="F54" s="254">
        <v>4735493</v>
      </c>
      <c r="G54" s="254">
        <v>4735493</v>
      </c>
      <c r="H54" s="253">
        <v>0</v>
      </c>
      <c r="I54" s="253">
        <v>0</v>
      </c>
      <c r="K54" s="253">
        <f t="shared" si="0"/>
        <v>0</v>
      </c>
      <c r="L54" s="253">
        <f t="shared" si="1"/>
        <v>0</v>
      </c>
    </row>
    <row r="55" spans="1:12" x14ac:dyDescent="0.2">
      <c r="A55" s="252">
        <v>6</v>
      </c>
      <c r="B55" s="252">
        <v>24</v>
      </c>
      <c r="C55" s="250" t="s">
        <v>889</v>
      </c>
      <c r="D55" s="254">
        <v>161000</v>
      </c>
      <c r="E55" s="253">
        <v>0</v>
      </c>
      <c r="F55" s="254">
        <v>3231270</v>
      </c>
      <c r="G55" s="254">
        <v>3392270</v>
      </c>
      <c r="H55" s="253">
        <v>0</v>
      </c>
      <c r="I55" s="253">
        <v>0</v>
      </c>
      <c r="K55" s="253">
        <f t="shared" si="0"/>
        <v>-161000</v>
      </c>
      <c r="L55" s="253">
        <f t="shared" si="1"/>
        <v>0</v>
      </c>
    </row>
    <row r="56" spans="1:12" x14ac:dyDescent="0.2">
      <c r="A56" s="252">
        <v>6</v>
      </c>
      <c r="B56" s="252">
        <v>25</v>
      </c>
      <c r="C56" s="250" t="s">
        <v>888</v>
      </c>
      <c r="D56" s="253">
        <v>0</v>
      </c>
      <c r="E56" s="253">
        <v>0</v>
      </c>
      <c r="F56" s="254">
        <v>228620</v>
      </c>
      <c r="G56" s="254">
        <v>228620</v>
      </c>
      <c r="H56" s="253">
        <v>0</v>
      </c>
      <c r="I56" s="253">
        <v>0</v>
      </c>
      <c r="K56" s="253">
        <f t="shared" si="0"/>
        <v>0</v>
      </c>
      <c r="L56" s="253">
        <f t="shared" si="1"/>
        <v>0</v>
      </c>
    </row>
    <row r="57" spans="1:12" x14ac:dyDescent="0.2">
      <c r="A57" s="252">
        <v>6</v>
      </c>
      <c r="B57" s="252">
        <v>26</v>
      </c>
      <c r="C57" s="250" t="s">
        <v>887</v>
      </c>
      <c r="D57" s="253">
        <v>0</v>
      </c>
      <c r="E57" s="253">
        <v>0</v>
      </c>
      <c r="F57" s="254">
        <v>5129575</v>
      </c>
      <c r="G57" s="254">
        <v>5129575</v>
      </c>
      <c r="H57" s="253">
        <v>0</v>
      </c>
      <c r="I57" s="253">
        <v>0</v>
      </c>
      <c r="K57" s="253">
        <f t="shared" si="0"/>
        <v>0</v>
      </c>
      <c r="L57" s="253">
        <f t="shared" si="1"/>
        <v>0</v>
      </c>
    </row>
    <row r="58" spans="1:12" x14ac:dyDescent="0.2">
      <c r="A58" s="252">
        <v>6</v>
      </c>
      <c r="B58" s="252">
        <v>27</v>
      </c>
      <c r="C58" s="250" t="s">
        <v>886</v>
      </c>
      <c r="D58" s="254">
        <v>129375</v>
      </c>
      <c r="E58" s="253">
        <v>0</v>
      </c>
      <c r="F58" s="254">
        <v>1796300</v>
      </c>
      <c r="G58" s="254">
        <v>1925675</v>
      </c>
      <c r="H58" s="253">
        <v>0</v>
      </c>
      <c r="I58" s="253">
        <v>0</v>
      </c>
      <c r="K58" s="253">
        <f t="shared" si="0"/>
        <v>-129375</v>
      </c>
      <c r="L58" s="253">
        <f t="shared" si="1"/>
        <v>0</v>
      </c>
    </row>
    <row r="59" spans="1:12" x14ac:dyDescent="0.2">
      <c r="A59" s="252">
        <v>6</v>
      </c>
      <c r="B59" s="252">
        <v>28</v>
      </c>
      <c r="C59" s="250" t="s">
        <v>885</v>
      </c>
      <c r="D59" s="253">
        <v>0</v>
      </c>
      <c r="E59" s="254">
        <v>397760</v>
      </c>
      <c r="F59" s="254">
        <v>7654786.1500000004</v>
      </c>
      <c r="G59" s="254">
        <v>7555826.1500000004</v>
      </c>
      <c r="H59" s="253">
        <v>0</v>
      </c>
      <c r="I59" s="254">
        <v>298800</v>
      </c>
      <c r="K59" s="254">
        <f t="shared" si="0"/>
        <v>397760</v>
      </c>
      <c r="L59" s="254">
        <f t="shared" si="1"/>
        <v>298800</v>
      </c>
    </row>
    <row r="60" spans="1:12" x14ac:dyDescent="0.2">
      <c r="A60" s="252">
        <v>6</v>
      </c>
      <c r="B60" s="252">
        <v>29</v>
      </c>
      <c r="C60" s="250" t="s">
        <v>884</v>
      </c>
      <c r="D60" s="253">
        <v>0</v>
      </c>
      <c r="E60" s="254">
        <v>7461</v>
      </c>
      <c r="F60" s="254">
        <v>695667</v>
      </c>
      <c r="G60" s="254">
        <v>688206</v>
      </c>
      <c r="H60" s="253">
        <v>0</v>
      </c>
      <c r="I60" s="253">
        <v>0</v>
      </c>
      <c r="K60" s="253">
        <f t="shared" si="0"/>
        <v>7461</v>
      </c>
      <c r="L60" s="253">
        <f t="shared" si="1"/>
        <v>0</v>
      </c>
    </row>
    <row r="61" spans="1:12" x14ac:dyDescent="0.2">
      <c r="A61" s="252">
        <v>6</v>
      </c>
      <c r="B61" s="252">
        <v>30</v>
      </c>
      <c r="C61" s="250" t="s">
        <v>883</v>
      </c>
      <c r="D61" s="253">
        <v>0</v>
      </c>
      <c r="E61" s="253">
        <v>0</v>
      </c>
      <c r="F61" s="254">
        <v>1317555</v>
      </c>
      <c r="G61" s="254">
        <v>1317555</v>
      </c>
      <c r="H61" s="253">
        <v>0</v>
      </c>
      <c r="I61" s="253">
        <v>0</v>
      </c>
      <c r="K61" s="253">
        <f t="shared" si="0"/>
        <v>0</v>
      </c>
      <c r="L61" s="253">
        <f t="shared" si="1"/>
        <v>0</v>
      </c>
    </row>
    <row r="62" spans="1:12" x14ac:dyDescent="0.2">
      <c r="A62" s="252">
        <v>6</v>
      </c>
      <c r="B62" s="252">
        <v>31</v>
      </c>
      <c r="C62" s="250" t="s">
        <v>882</v>
      </c>
      <c r="D62" s="253">
        <v>0</v>
      </c>
      <c r="E62" s="253">
        <v>0</v>
      </c>
      <c r="F62" s="254">
        <v>1045950</v>
      </c>
      <c r="G62" s="254">
        <v>1045950.05</v>
      </c>
      <c r="H62" s="253">
        <v>0</v>
      </c>
      <c r="I62" s="253">
        <v>0.05</v>
      </c>
      <c r="K62" s="253">
        <f t="shared" si="0"/>
        <v>0</v>
      </c>
      <c r="L62" s="253">
        <f t="shared" si="1"/>
        <v>0.05</v>
      </c>
    </row>
    <row r="63" spans="1:12" x14ac:dyDescent="0.2">
      <c r="A63" s="252">
        <v>6</v>
      </c>
      <c r="B63" s="252">
        <v>32</v>
      </c>
      <c r="C63" s="250" t="s">
        <v>881</v>
      </c>
      <c r="D63" s="253">
        <v>0</v>
      </c>
      <c r="E63" s="253">
        <v>0</v>
      </c>
      <c r="F63" s="254">
        <v>1975125</v>
      </c>
      <c r="G63" s="254">
        <v>1975125</v>
      </c>
      <c r="H63" s="253">
        <v>0</v>
      </c>
      <c r="I63" s="253">
        <v>0</v>
      </c>
      <c r="K63" s="253">
        <f t="shared" si="0"/>
        <v>0</v>
      </c>
      <c r="L63" s="253">
        <f t="shared" si="1"/>
        <v>0</v>
      </c>
    </row>
    <row r="64" spans="1:12" x14ac:dyDescent="0.2">
      <c r="A64" s="252">
        <v>6</v>
      </c>
      <c r="B64" s="252">
        <v>33</v>
      </c>
      <c r="C64" s="250" t="s">
        <v>880</v>
      </c>
      <c r="D64" s="253">
        <v>0</v>
      </c>
      <c r="E64" s="253">
        <v>0</v>
      </c>
      <c r="F64" s="254">
        <v>6353566</v>
      </c>
      <c r="G64" s="254">
        <v>6353566</v>
      </c>
      <c r="H64" s="253">
        <v>0</v>
      </c>
      <c r="I64" s="253">
        <v>0</v>
      </c>
      <c r="K64" s="253">
        <f t="shared" si="0"/>
        <v>0</v>
      </c>
      <c r="L64" s="253">
        <f t="shared" si="1"/>
        <v>0</v>
      </c>
    </row>
    <row r="65" spans="1:12" x14ac:dyDescent="0.2">
      <c r="A65" s="252">
        <v>6</v>
      </c>
      <c r="B65" s="252">
        <v>34</v>
      </c>
      <c r="C65" s="250" t="s">
        <v>879</v>
      </c>
      <c r="D65" s="253">
        <v>0</v>
      </c>
      <c r="E65" s="253">
        <v>0</v>
      </c>
      <c r="F65" s="254">
        <v>108100</v>
      </c>
      <c r="G65" s="254">
        <v>108100</v>
      </c>
      <c r="H65" s="253">
        <v>0</v>
      </c>
      <c r="I65" s="253">
        <v>0</v>
      </c>
      <c r="K65" s="253">
        <f t="shared" si="0"/>
        <v>0</v>
      </c>
      <c r="L65" s="253">
        <f t="shared" si="1"/>
        <v>0</v>
      </c>
    </row>
    <row r="66" spans="1:12" x14ac:dyDescent="0.2">
      <c r="A66" s="252">
        <v>6</v>
      </c>
      <c r="B66" s="252">
        <v>35</v>
      </c>
      <c r="C66" s="250" t="s">
        <v>878</v>
      </c>
      <c r="D66" s="253">
        <v>0</v>
      </c>
      <c r="E66" s="253">
        <v>0</v>
      </c>
      <c r="F66" s="254">
        <v>15354660</v>
      </c>
      <c r="G66" s="254">
        <v>15354660</v>
      </c>
      <c r="H66" s="253">
        <v>0</v>
      </c>
      <c r="I66" s="253">
        <v>0</v>
      </c>
      <c r="K66" s="253">
        <f t="shared" si="0"/>
        <v>0</v>
      </c>
      <c r="L66" s="253">
        <f t="shared" si="1"/>
        <v>0</v>
      </c>
    </row>
    <row r="67" spans="1:12" x14ac:dyDescent="0.2">
      <c r="A67" s="252">
        <v>6</v>
      </c>
      <c r="B67" s="252">
        <v>36</v>
      </c>
      <c r="C67" s="250" t="s">
        <v>877</v>
      </c>
      <c r="D67" s="253">
        <v>0</v>
      </c>
      <c r="E67" s="253">
        <v>0</v>
      </c>
      <c r="F67" s="254">
        <v>1602525</v>
      </c>
      <c r="G67" s="254">
        <v>1602525</v>
      </c>
      <c r="H67" s="253">
        <v>0</v>
      </c>
      <c r="I67" s="253">
        <v>0</v>
      </c>
      <c r="K67" s="253">
        <f t="shared" ref="K67:K130" si="2">E67-D67</f>
        <v>0</v>
      </c>
      <c r="L67" s="253">
        <f t="shared" ref="L67:L130" si="3">I67-H67</f>
        <v>0</v>
      </c>
    </row>
    <row r="68" spans="1:12" x14ac:dyDescent="0.2">
      <c r="A68" s="252">
        <v>6</v>
      </c>
      <c r="B68" s="252">
        <v>37</v>
      </c>
      <c r="C68" s="250" t="s">
        <v>876</v>
      </c>
      <c r="D68" s="253">
        <v>0</v>
      </c>
      <c r="E68" s="253">
        <v>0</v>
      </c>
      <c r="F68" s="254">
        <v>251735</v>
      </c>
      <c r="G68" s="254">
        <v>251735</v>
      </c>
      <c r="H68" s="253">
        <v>0</v>
      </c>
      <c r="I68" s="253">
        <v>0</v>
      </c>
      <c r="K68" s="253">
        <f t="shared" si="2"/>
        <v>0</v>
      </c>
      <c r="L68" s="253">
        <f t="shared" si="3"/>
        <v>0</v>
      </c>
    </row>
    <row r="69" spans="1:12" x14ac:dyDescent="0.2">
      <c r="A69" s="252">
        <v>6</v>
      </c>
      <c r="B69" s="252">
        <v>38</v>
      </c>
      <c r="C69" s="250" t="s">
        <v>875</v>
      </c>
      <c r="D69" s="253">
        <v>0</v>
      </c>
      <c r="E69" s="253">
        <v>0</v>
      </c>
      <c r="F69" s="254">
        <v>9680090.5</v>
      </c>
      <c r="G69" s="254">
        <v>9680090</v>
      </c>
      <c r="H69" s="253">
        <v>0.5</v>
      </c>
      <c r="I69" s="253">
        <v>0</v>
      </c>
      <c r="K69" s="253">
        <f t="shared" si="2"/>
        <v>0</v>
      </c>
      <c r="L69" s="253">
        <f t="shared" si="3"/>
        <v>-0.5</v>
      </c>
    </row>
    <row r="70" spans="1:12" x14ac:dyDescent="0.2">
      <c r="A70" s="252">
        <v>6</v>
      </c>
      <c r="B70" s="252">
        <v>39</v>
      </c>
      <c r="C70" s="250" t="s">
        <v>874</v>
      </c>
      <c r="D70" s="253">
        <v>0</v>
      </c>
      <c r="E70" s="253">
        <v>0</v>
      </c>
      <c r="F70" s="254">
        <v>1649675</v>
      </c>
      <c r="G70" s="254">
        <v>1649675</v>
      </c>
      <c r="H70" s="253">
        <v>0</v>
      </c>
      <c r="I70" s="253">
        <v>0</v>
      </c>
      <c r="K70" s="253">
        <f t="shared" si="2"/>
        <v>0</v>
      </c>
      <c r="L70" s="253">
        <f t="shared" si="3"/>
        <v>0</v>
      </c>
    </row>
    <row r="71" spans="1:12" x14ac:dyDescent="0.2">
      <c r="A71" s="252">
        <v>6</v>
      </c>
      <c r="B71" s="252">
        <v>40</v>
      </c>
      <c r="C71" s="250" t="s">
        <v>873</v>
      </c>
      <c r="D71" s="253">
        <v>0</v>
      </c>
      <c r="E71" s="253">
        <v>0</v>
      </c>
      <c r="F71" s="254">
        <v>355875</v>
      </c>
      <c r="G71" s="254">
        <v>355875</v>
      </c>
      <c r="H71" s="253">
        <v>0</v>
      </c>
      <c r="I71" s="253">
        <v>0</v>
      </c>
      <c r="K71" s="253">
        <f t="shared" si="2"/>
        <v>0</v>
      </c>
      <c r="L71" s="253">
        <f t="shared" si="3"/>
        <v>0</v>
      </c>
    </row>
    <row r="72" spans="1:12" x14ac:dyDescent="0.2">
      <c r="A72" s="252">
        <v>6</v>
      </c>
      <c r="B72" s="252">
        <v>41</v>
      </c>
      <c r="C72" s="250" t="s">
        <v>872</v>
      </c>
      <c r="D72" s="253">
        <v>0</v>
      </c>
      <c r="E72" s="253">
        <v>0</v>
      </c>
      <c r="F72" s="254">
        <v>1699987.5</v>
      </c>
      <c r="G72" s="254">
        <v>1699987.5</v>
      </c>
      <c r="H72" s="253">
        <v>0</v>
      </c>
      <c r="I72" s="253">
        <v>0</v>
      </c>
      <c r="K72" s="253">
        <f t="shared" si="2"/>
        <v>0</v>
      </c>
      <c r="L72" s="253">
        <f t="shared" si="3"/>
        <v>0</v>
      </c>
    </row>
    <row r="73" spans="1:12" x14ac:dyDescent="0.2">
      <c r="A73" s="252">
        <v>6</v>
      </c>
      <c r="B73" s="252">
        <v>42</v>
      </c>
      <c r="C73" s="250" t="s">
        <v>871</v>
      </c>
      <c r="D73" s="253">
        <v>0</v>
      </c>
      <c r="E73" s="253">
        <v>0</v>
      </c>
      <c r="F73" s="254">
        <v>3033125</v>
      </c>
      <c r="G73" s="254">
        <v>3033125</v>
      </c>
      <c r="H73" s="253">
        <v>0</v>
      </c>
      <c r="I73" s="253">
        <v>0</v>
      </c>
      <c r="K73" s="253">
        <f t="shared" si="2"/>
        <v>0</v>
      </c>
      <c r="L73" s="253">
        <f t="shared" si="3"/>
        <v>0</v>
      </c>
    </row>
    <row r="74" spans="1:12" x14ac:dyDescent="0.2">
      <c r="A74" s="252">
        <v>6</v>
      </c>
      <c r="B74" s="252">
        <v>43</v>
      </c>
      <c r="C74" s="250" t="s">
        <v>870</v>
      </c>
      <c r="D74" s="253">
        <v>0</v>
      </c>
      <c r="E74" s="253">
        <v>0</v>
      </c>
      <c r="F74" s="254">
        <v>2766900</v>
      </c>
      <c r="G74" s="254">
        <v>2766900</v>
      </c>
      <c r="H74" s="253">
        <v>0</v>
      </c>
      <c r="I74" s="253">
        <v>0</v>
      </c>
      <c r="K74" s="253">
        <f t="shared" si="2"/>
        <v>0</v>
      </c>
      <c r="L74" s="253">
        <f t="shared" si="3"/>
        <v>0</v>
      </c>
    </row>
    <row r="75" spans="1:12" x14ac:dyDescent="0.2">
      <c r="A75" s="252">
        <v>6</v>
      </c>
      <c r="B75" s="252">
        <v>44</v>
      </c>
      <c r="C75" s="250" t="s">
        <v>869</v>
      </c>
      <c r="D75" s="253">
        <v>0</v>
      </c>
      <c r="E75" s="253">
        <v>0</v>
      </c>
      <c r="F75" s="254">
        <v>819300</v>
      </c>
      <c r="G75" s="254">
        <v>819300</v>
      </c>
      <c r="H75" s="253">
        <v>0</v>
      </c>
      <c r="I75" s="253">
        <v>0</v>
      </c>
      <c r="K75" s="253">
        <f t="shared" si="2"/>
        <v>0</v>
      </c>
      <c r="L75" s="253">
        <f t="shared" si="3"/>
        <v>0</v>
      </c>
    </row>
    <row r="76" spans="1:12" x14ac:dyDescent="0.2">
      <c r="A76" s="252">
        <v>6</v>
      </c>
      <c r="B76" s="252">
        <v>45</v>
      </c>
      <c r="C76" s="250" t="s">
        <v>868</v>
      </c>
      <c r="D76" s="253">
        <v>0</v>
      </c>
      <c r="E76" s="253">
        <v>0</v>
      </c>
      <c r="F76" s="254">
        <v>2504355</v>
      </c>
      <c r="G76" s="254">
        <v>2504355</v>
      </c>
      <c r="H76" s="253">
        <v>0</v>
      </c>
      <c r="I76" s="253">
        <v>0</v>
      </c>
      <c r="K76" s="253">
        <f t="shared" si="2"/>
        <v>0</v>
      </c>
      <c r="L76" s="253">
        <f t="shared" si="3"/>
        <v>0</v>
      </c>
    </row>
    <row r="77" spans="1:12" x14ac:dyDescent="0.2">
      <c r="A77" s="252">
        <v>6</v>
      </c>
      <c r="B77" s="252">
        <v>46</v>
      </c>
      <c r="C77" s="250" t="s">
        <v>867</v>
      </c>
      <c r="D77" s="253">
        <v>0</v>
      </c>
      <c r="E77" s="253">
        <v>0</v>
      </c>
      <c r="F77" s="254">
        <v>1879445</v>
      </c>
      <c r="G77" s="254">
        <v>1879445</v>
      </c>
      <c r="H77" s="253">
        <v>0</v>
      </c>
      <c r="I77" s="253">
        <v>0</v>
      </c>
      <c r="K77" s="253">
        <f t="shared" si="2"/>
        <v>0</v>
      </c>
      <c r="L77" s="253">
        <f t="shared" si="3"/>
        <v>0</v>
      </c>
    </row>
    <row r="78" spans="1:12" x14ac:dyDescent="0.2">
      <c r="A78" s="252">
        <v>6</v>
      </c>
      <c r="B78" s="252">
        <v>47</v>
      </c>
      <c r="C78" s="250" t="s">
        <v>866</v>
      </c>
      <c r="D78" s="253">
        <v>0</v>
      </c>
      <c r="E78" s="253">
        <v>0</v>
      </c>
      <c r="F78" s="254">
        <v>13182550.01</v>
      </c>
      <c r="G78" s="254">
        <v>13182550.01</v>
      </c>
      <c r="H78" s="253">
        <v>0</v>
      </c>
      <c r="I78" s="253">
        <v>0</v>
      </c>
      <c r="K78" s="253">
        <f t="shared" si="2"/>
        <v>0</v>
      </c>
      <c r="L78" s="253">
        <f t="shared" si="3"/>
        <v>0</v>
      </c>
    </row>
    <row r="79" spans="1:12" x14ac:dyDescent="0.2">
      <c r="A79" s="252">
        <v>6</v>
      </c>
      <c r="B79" s="252">
        <v>49</v>
      </c>
      <c r="C79" s="250" t="s">
        <v>865</v>
      </c>
      <c r="D79" s="253">
        <v>0</v>
      </c>
      <c r="E79" s="253">
        <v>0</v>
      </c>
      <c r="F79" s="254">
        <v>357075</v>
      </c>
      <c r="G79" s="254">
        <v>357075</v>
      </c>
      <c r="H79" s="253">
        <v>0</v>
      </c>
      <c r="I79" s="253">
        <v>0</v>
      </c>
      <c r="K79" s="253">
        <f t="shared" si="2"/>
        <v>0</v>
      </c>
      <c r="L79" s="253">
        <f t="shared" si="3"/>
        <v>0</v>
      </c>
    </row>
    <row r="80" spans="1:12" x14ac:dyDescent="0.2">
      <c r="A80" s="252">
        <v>6</v>
      </c>
      <c r="B80" s="252">
        <v>50</v>
      </c>
      <c r="C80" s="250" t="s">
        <v>864</v>
      </c>
      <c r="D80" s="253">
        <v>0</v>
      </c>
      <c r="E80" s="253">
        <v>0</v>
      </c>
      <c r="F80" s="254">
        <v>21675660</v>
      </c>
      <c r="G80" s="254">
        <v>19643660</v>
      </c>
      <c r="H80" s="254">
        <v>2032000</v>
      </c>
      <c r="I80" s="253">
        <v>0</v>
      </c>
      <c r="K80" s="253">
        <f t="shared" si="2"/>
        <v>0</v>
      </c>
      <c r="L80" s="253">
        <f t="shared" si="3"/>
        <v>-2032000</v>
      </c>
    </row>
    <row r="81" spans="1:12" x14ac:dyDescent="0.2">
      <c r="A81" s="252">
        <v>6</v>
      </c>
      <c r="B81" s="252">
        <v>51</v>
      </c>
      <c r="C81" s="250" t="s">
        <v>863</v>
      </c>
      <c r="D81" s="253">
        <v>0</v>
      </c>
      <c r="E81" s="253">
        <v>0</v>
      </c>
      <c r="F81" s="254">
        <v>4950750</v>
      </c>
      <c r="G81" s="254">
        <v>4950750</v>
      </c>
      <c r="H81" s="253">
        <v>0</v>
      </c>
      <c r="I81" s="253">
        <v>0</v>
      </c>
      <c r="K81" s="253">
        <f t="shared" si="2"/>
        <v>0</v>
      </c>
      <c r="L81" s="253">
        <f t="shared" si="3"/>
        <v>0</v>
      </c>
    </row>
    <row r="82" spans="1:12" x14ac:dyDescent="0.2">
      <c r="A82" s="252">
        <v>6</v>
      </c>
      <c r="B82" s="252">
        <v>52</v>
      </c>
      <c r="C82" s="250" t="s">
        <v>862</v>
      </c>
      <c r="D82" s="253">
        <v>0</v>
      </c>
      <c r="E82" s="253">
        <v>0</v>
      </c>
      <c r="F82" s="254">
        <v>202975</v>
      </c>
      <c r="G82" s="254">
        <v>202975</v>
      </c>
      <c r="H82" s="253">
        <v>0</v>
      </c>
      <c r="I82" s="253">
        <v>0</v>
      </c>
      <c r="K82" s="253">
        <f t="shared" si="2"/>
        <v>0</v>
      </c>
      <c r="L82" s="253">
        <f t="shared" si="3"/>
        <v>0</v>
      </c>
    </row>
    <row r="83" spans="1:12" x14ac:dyDescent="0.2">
      <c r="A83" s="252">
        <v>6</v>
      </c>
      <c r="B83" s="252">
        <v>53</v>
      </c>
      <c r="C83" s="250" t="s">
        <v>861</v>
      </c>
      <c r="D83" s="253">
        <v>0</v>
      </c>
      <c r="E83" s="253">
        <v>0</v>
      </c>
      <c r="F83" s="254">
        <v>3487720</v>
      </c>
      <c r="G83" s="254">
        <v>3487720</v>
      </c>
      <c r="H83" s="253">
        <v>0</v>
      </c>
      <c r="I83" s="253">
        <v>0</v>
      </c>
      <c r="K83" s="253">
        <f t="shared" si="2"/>
        <v>0</v>
      </c>
      <c r="L83" s="253">
        <f t="shared" si="3"/>
        <v>0</v>
      </c>
    </row>
    <row r="84" spans="1:12" x14ac:dyDescent="0.2">
      <c r="A84" s="252">
        <v>6</v>
      </c>
      <c r="B84" s="252">
        <v>54</v>
      </c>
      <c r="C84" s="250" t="s">
        <v>860</v>
      </c>
      <c r="D84" s="253">
        <v>0</v>
      </c>
      <c r="E84" s="253">
        <v>0</v>
      </c>
      <c r="F84" s="254">
        <v>1057770</v>
      </c>
      <c r="G84" s="254">
        <v>1057770</v>
      </c>
      <c r="H84" s="253">
        <v>0</v>
      </c>
      <c r="I84" s="253">
        <v>0</v>
      </c>
      <c r="K84" s="253">
        <f t="shared" si="2"/>
        <v>0</v>
      </c>
      <c r="L84" s="253">
        <f t="shared" si="3"/>
        <v>0</v>
      </c>
    </row>
    <row r="85" spans="1:12" x14ac:dyDescent="0.2">
      <c r="A85" s="252">
        <v>6</v>
      </c>
      <c r="B85" s="252">
        <v>55</v>
      </c>
      <c r="C85" s="250" t="s">
        <v>859</v>
      </c>
      <c r="D85" s="253">
        <v>0</v>
      </c>
      <c r="E85" s="253">
        <v>0</v>
      </c>
      <c r="F85" s="254">
        <v>947600</v>
      </c>
      <c r="G85" s="254">
        <v>947600</v>
      </c>
      <c r="H85" s="253">
        <v>0</v>
      </c>
      <c r="I85" s="253">
        <v>0</v>
      </c>
      <c r="K85" s="253">
        <f t="shared" si="2"/>
        <v>0</v>
      </c>
      <c r="L85" s="253">
        <f t="shared" si="3"/>
        <v>0</v>
      </c>
    </row>
    <row r="86" spans="1:12" x14ac:dyDescent="0.2">
      <c r="A86" s="252">
        <v>6</v>
      </c>
      <c r="B86" s="252">
        <v>56</v>
      </c>
      <c r="C86" s="250" t="s">
        <v>858</v>
      </c>
      <c r="D86" s="253">
        <v>0</v>
      </c>
      <c r="E86" s="253">
        <v>0</v>
      </c>
      <c r="F86" s="254">
        <v>1180475</v>
      </c>
      <c r="G86" s="254">
        <v>1180475</v>
      </c>
      <c r="H86" s="253">
        <v>0</v>
      </c>
      <c r="I86" s="253">
        <v>0</v>
      </c>
      <c r="K86" s="253">
        <f t="shared" si="2"/>
        <v>0</v>
      </c>
      <c r="L86" s="253">
        <f t="shared" si="3"/>
        <v>0</v>
      </c>
    </row>
    <row r="87" spans="1:12" x14ac:dyDescent="0.2">
      <c r="A87" s="252">
        <v>6</v>
      </c>
      <c r="B87" s="252">
        <v>57</v>
      </c>
      <c r="C87" s="250" t="s">
        <v>857</v>
      </c>
      <c r="D87" s="253">
        <v>0</v>
      </c>
      <c r="E87" s="253">
        <v>0</v>
      </c>
      <c r="F87" s="254">
        <v>587190</v>
      </c>
      <c r="G87" s="254">
        <v>587190</v>
      </c>
      <c r="H87" s="253">
        <v>0</v>
      </c>
      <c r="I87" s="253">
        <v>0</v>
      </c>
      <c r="K87" s="253">
        <f t="shared" si="2"/>
        <v>0</v>
      </c>
      <c r="L87" s="253">
        <f t="shared" si="3"/>
        <v>0</v>
      </c>
    </row>
    <row r="88" spans="1:12" x14ac:dyDescent="0.2">
      <c r="A88" s="252">
        <v>6</v>
      </c>
      <c r="B88" s="252">
        <v>58</v>
      </c>
      <c r="C88" s="250" t="s">
        <v>856</v>
      </c>
      <c r="D88" s="253">
        <v>0</v>
      </c>
      <c r="E88" s="253">
        <v>0</v>
      </c>
      <c r="F88" s="254">
        <v>1099975</v>
      </c>
      <c r="G88" s="254">
        <v>1099975</v>
      </c>
      <c r="H88" s="253">
        <v>0</v>
      </c>
      <c r="I88" s="253">
        <v>0</v>
      </c>
      <c r="K88" s="253">
        <f t="shared" si="2"/>
        <v>0</v>
      </c>
      <c r="L88" s="253">
        <f t="shared" si="3"/>
        <v>0</v>
      </c>
    </row>
    <row r="89" spans="1:12" x14ac:dyDescent="0.2">
      <c r="A89" s="252">
        <v>6</v>
      </c>
      <c r="B89" s="252">
        <v>59</v>
      </c>
      <c r="C89" s="250" t="s">
        <v>855</v>
      </c>
      <c r="D89" s="253">
        <v>0</v>
      </c>
      <c r="E89" s="253">
        <v>0</v>
      </c>
      <c r="F89" s="254">
        <v>2420175</v>
      </c>
      <c r="G89" s="254">
        <v>2420175</v>
      </c>
      <c r="H89" s="253">
        <v>0</v>
      </c>
      <c r="I89" s="253">
        <v>0</v>
      </c>
      <c r="K89" s="253">
        <f t="shared" si="2"/>
        <v>0</v>
      </c>
      <c r="L89" s="253">
        <f t="shared" si="3"/>
        <v>0</v>
      </c>
    </row>
    <row r="90" spans="1:12" x14ac:dyDescent="0.2">
      <c r="A90" s="252">
        <v>6</v>
      </c>
      <c r="B90" s="252">
        <v>60</v>
      </c>
      <c r="C90" s="250" t="s">
        <v>854</v>
      </c>
      <c r="D90" s="253">
        <v>0</v>
      </c>
      <c r="E90" s="253">
        <v>0</v>
      </c>
      <c r="F90" s="254">
        <v>212750</v>
      </c>
      <c r="G90" s="254">
        <v>212750</v>
      </c>
      <c r="H90" s="253">
        <v>0</v>
      </c>
      <c r="I90" s="253">
        <v>0</v>
      </c>
      <c r="K90" s="253">
        <f t="shared" si="2"/>
        <v>0</v>
      </c>
      <c r="L90" s="253">
        <f t="shared" si="3"/>
        <v>0</v>
      </c>
    </row>
    <row r="91" spans="1:12" x14ac:dyDescent="0.2">
      <c r="A91" s="252">
        <v>6</v>
      </c>
      <c r="B91" s="252">
        <v>61</v>
      </c>
      <c r="C91" s="250" t="s">
        <v>853</v>
      </c>
      <c r="D91" s="253">
        <v>0</v>
      </c>
      <c r="E91" s="253">
        <v>0</v>
      </c>
      <c r="F91" s="254">
        <v>6862625</v>
      </c>
      <c r="G91" s="254">
        <v>6862625</v>
      </c>
      <c r="H91" s="253">
        <v>0</v>
      </c>
      <c r="I91" s="253">
        <v>0</v>
      </c>
      <c r="K91" s="253">
        <f t="shared" si="2"/>
        <v>0</v>
      </c>
      <c r="L91" s="253">
        <f t="shared" si="3"/>
        <v>0</v>
      </c>
    </row>
    <row r="92" spans="1:12" x14ac:dyDescent="0.2">
      <c r="A92" s="252">
        <v>6</v>
      </c>
      <c r="B92" s="252">
        <v>62</v>
      </c>
      <c r="C92" s="250" t="s">
        <v>852</v>
      </c>
      <c r="D92" s="253">
        <v>0</v>
      </c>
      <c r="E92" s="253">
        <v>0</v>
      </c>
      <c r="F92" s="254">
        <v>6350300</v>
      </c>
      <c r="G92" s="254">
        <v>6350300</v>
      </c>
      <c r="H92" s="253">
        <v>0</v>
      </c>
      <c r="I92" s="253">
        <v>0</v>
      </c>
      <c r="K92" s="253">
        <f t="shared" si="2"/>
        <v>0</v>
      </c>
      <c r="L92" s="253">
        <f t="shared" si="3"/>
        <v>0</v>
      </c>
    </row>
    <row r="93" spans="1:12" x14ac:dyDescent="0.2">
      <c r="A93" s="252">
        <v>6</v>
      </c>
      <c r="B93" s="252">
        <v>63</v>
      </c>
      <c r="C93" s="250" t="s">
        <v>851</v>
      </c>
      <c r="D93" s="253">
        <v>0</v>
      </c>
      <c r="E93" s="253">
        <v>0</v>
      </c>
      <c r="F93" s="254">
        <v>757565</v>
      </c>
      <c r="G93" s="254">
        <v>757565</v>
      </c>
      <c r="H93" s="253">
        <v>0</v>
      </c>
      <c r="I93" s="253">
        <v>0</v>
      </c>
      <c r="K93" s="253">
        <f t="shared" si="2"/>
        <v>0</v>
      </c>
      <c r="L93" s="253">
        <f t="shared" si="3"/>
        <v>0</v>
      </c>
    </row>
    <row r="94" spans="1:12" x14ac:dyDescent="0.2">
      <c r="A94" s="252">
        <v>6</v>
      </c>
      <c r="B94" s="252">
        <v>64</v>
      </c>
      <c r="C94" s="250" t="s">
        <v>850</v>
      </c>
      <c r="D94" s="253">
        <v>0</v>
      </c>
      <c r="E94" s="253">
        <v>0</v>
      </c>
      <c r="F94" s="254">
        <v>856750</v>
      </c>
      <c r="G94" s="254">
        <v>856750</v>
      </c>
      <c r="H94" s="253">
        <v>0</v>
      </c>
      <c r="I94" s="253">
        <v>0</v>
      </c>
      <c r="K94" s="253">
        <f t="shared" si="2"/>
        <v>0</v>
      </c>
      <c r="L94" s="253">
        <f t="shared" si="3"/>
        <v>0</v>
      </c>
    </row>
    <row r="95" spans="1:12" x14ac:dyDescent="0.2">
      <c r="A95" s="252">
        <v>6</v>
      </c>
      <c r="B95" s="252">
        <v>65</v>
      </c>
      <c r="C95" s="250" t="s">
        <v>849</v>
      </c>
      <c r="D95" s="253">
        <v>0</v>
      </c>
      <c r="E95" s="253">
        <v>0</v>
      </c>
      <c r="F95" s="254">
        <v>3326720</v>
      </c>
      <c r="G95" s="254">
        <v>3326720</v>
      </c>
      <c r="H95" s="253">
        <v>0</v>
      </c>
      <c r="I95" s="253">
        <v>0</v>
      </c>
      <c r="K95" s="253">
        <f t="shared" si="2"/>
        <v>0</v>
      </c>
      <c r="L95" s="253">
        <f t="shared" si="3"/>
        <v>0</v>
      </c>
    </row>
    <row r="96" spans="1:12" x14ac:dyDescent="0.2">
      <c r="A96" s="252">
        <v>6</v>
      </c>
      <c r="B96" s="252">
        <v>66</v>
      </c>
      <c r="C96" s="250" t="s">
        <v>848</v>
      </c>
      <c r="D96" s="253">
        <v>0</v>
      </c>
      <c r="E96" s="253">
        <v>0</v>
      </c>
      <c r="F96" s="254">
        <v>821026</v>
      </c>
      <c r="G96" s="254">
        <v>821026</v>
      </c>
      <c r="H96" s="253">
        <v>0</v>
      </c>
      <c r="I96" s="253">
        <v>0</v>
      </c>
      <c r="K96" s="253">
        <f t="shared" si="2"/>
        <v>0</v>
      </c>
      <c r="L96" s="253">
        <f t="shared" si="3"/>
        <v>0</v>
      </c>
    </row>
    <row r="97" spans="1:12" x14ac:dyDescent="0.2">
      <c r="A97" s="252">
        <v>6</v>
      </c>
      <c r="B97" s="252">
        <v>67</v>
      </c>
      <c r="C97" s="250" t="s">
        <v>847</v>
      </c>
      <c r="D97" s="253">
        <v>0</v>
      </c>
      <c r="E97" s="253">
        <v>0</v>
      </c>
      <c r="F97" s="254">
        <v>673900</v>
      </c>
      <c r="G97" s="254">
        <v>673900</v>
      </c>
      <c r="H97" s="253">
        <v>0</v>
      </c>
      <c r="I97" s="253">
        <v>0</v>
      </c>
      <c r="K97" s="253">
        <f t="shared" si="2"/>
        <v>0</v>
      </c>
      <c r="L97" s="253">
        <f t="shared" si="3"/>
        <v>0</v>
      </c>
    </row>
    <row r="98" spans="1:12" x14ac:dyDescent="0.2">
      <c r="A98" s="252">
        <v>6</v>
      </c>
      <c r="B98" s="252">
        <v>68</v>
      </c>
      <c r="C98" s="250" t="s">
        <v>846</v>
      </c>
      <c r="D98" s="253">
        <v>0</v>
      </c>
      <c r="E98" s="253">
        <v>0</v>
      </c>
      <c r="F98" s="254">
        <v>5800025</v>
      </c>
      <c r="G98" s="254">
        <v>5800025</v>
      </c>
      <c r="H98" s="253">
        <v>0</v>
      </c>
      <c r="I98" s="253">
        <v>0</v>
      </c>
      <c r="K98" s="253">
        <f t="shared" si="2"/>
        <v>0</v>
      </c>
      <c r="L98" s="253">
        <f t="shared" si="3"/>
        <v>0</v>
      </c>
    </row>
    <row r="99" spans="1:12" x14ac:dyDescent="0.2">
      <c r="A99" s="252">
        <v>6</v>
      </c>
      <c r="B99" s="252">
        <v>69</v>
      </c>
      <c r="C99" s="250" t="s">
        <v>845</v>
      </c>
      <c r="D99" s="253">
        <v>0</v>
      </c>
      <c r="E99" s="253">
        <v>0</v>
      </c>
      <c r="F99" s="254">
        <v>1422550</v>
      </c>
      <c r="G99" s="254">
        <v>1422550</v>
      </c>
      <c r="H99" s="253">
        <v>0</v>
      </c>
      <c r="I99" s="253">
        <v>0</v>
      </c>
      <c r="K99" s="253">
        <f t="shared" si="2"/>
        <v>0</v>
      </c>
      <c r="L99" s="253">
        <f t="shared" si="3"/>
        <v>0</v>
      </c>
    </row>
    <row r="100" spans="1:12" x14ac:dyDescent="0.2">
      <c r="A100" s="252">
        <v>6</v>
      </c>
      <c r="B100" s="252">
        <v>70</v>
      </c>
      <c r="C100" s="250" t="s">
        <v>844</v>
      </c>
      <c r="D100" s="253">
        <v>0</v>
      </c>
      <c r="E100" s="253">
        <v>0</v>
      </c>
      <c r="F100" s="254">
        <v>52277077.5</v>
      </c>
      <c r="G100" s="254">
        <v>52277077.5</v>
      </c>
      <c r="H100" s="253">
        <v>0</v>
      </c>
      <c r="I100" s="253">
        <v>0</v>
      </c>
      <c r="K100" s="253">
        <f t="shared" si="2"/>
        <v>0</v>
      </c>
      <c r="L100" s="253">
        <f t="shared" si="3"/>
        <v>0</v>
      </c>
    </row>
    <row r="101" spans="1:12" x14ac:dyDescent="0.2">
      <c r="A101" s="252">
        <v>6</v>
      </c>
      <c r="B101" s="252">
        <v>71</v>
      </c>
      <c r="C101" s="250" t="s">
        <v>843</v>
      </c>
      <c r="D101" s="253">
        <v>0</v>
      </c>
      <c r="E101" s="253">
        <v>0</v>
      </c>
      <c r="F101" s="254">
        <v>418025</v>
      </c>
      <c r="G101" s="254">
        <v>418025</v>
      </c>
      <c r="H101" s="253">
        <v>0</v>
      </c>
      <c r="I101" s="253">
        <v>0</v>
      </c>
      <c r="K101" s="253">
        <f t="shared" si="2"/>
        <v>0</v>
      </c>
      <c r="L101" s="253">
        <f t="shared" si="3"/>
        <v>0</v>
      </c>
    </row>
    <row r="102" spans="1:12" x14ac:dyDescent="0.2">
      <c r="A102" s="252">
        <v>6</v>
      </c>
      <c r="B102" s="252">
        <v>72</v>
      </c>
      <c r="C102" s="250" t="s">
        <v>842</v>
      </c>
      <c r="D102" s="253">
        <v>0</v>
      </c>
      <c r="E102" s="253">
        <v>0</v>
      </c>
      <c r="F102" s="254">
        <v>1556065</v>
      </c>
      <c r="G102" s="254">
        <v>1556065</v>
      </c>
      <c r="H102" s="253">
        <v>0</v>
      </c>
      <c r="I102" s="253">
        <v>0</v>
      </c>
      <c r="K102" s="253">
        <f t="shared" si="2"/>
        <v>0</v>
      </c>
      <c r="L102" s="253">
        <f t="shared" si="3"/>
        <v>0</v>
      </c>
    </row>
    <row r="103" spans="1:12" x14ac:dyDescent="0.2">
      <c r="A103" s="252">
        <v>6</v>
      </c>
      <c r="B103" s="252">
        <v>73</v>
      </c>
      <c r="C103" s="250" t="s">
        <v>841</v>
      </c>
      <c r="D103" s="253">
        <v>0</v>
      </c>
      <c r="E103" s="253">
        <v>0</v>
      </c>
      <c r="F103" s="254">
        <v>866100</v>
      </c>
      <c r="G103" s="254">
        <v>866100</v>
      </c>
      <c r="H103" s="253">
        <v>0</v>
      </c>
      <c r="I103" s="253">
        <v>0</v>
      </c>
      <c r="K103" s="253">
        <f t="shared" si="2"/>
        <v>0</v>
      </c>
      <c r="L103" s="253">
        <f t="shared" si="3"/>
        <v>0</v>
      </c>
    </row>
    <row r="104" spans="1:12" x14ac:dyDescent="0.2">
      <c r="A104" s="252">
        <v>6</v>
      </c>
      <c r="B104" s="252">
        <v>74</v>
      </c>
      <c r="C104" s="250" t="s">
        <v>840</v>
      </c>
      <c r="D104" s="253">
        <v>0</v>
      </c>
      <c r="E104" s="253">
        <v>0</v>
      </c>
      <c r="F104" s="254">
        <v>158000</v>
      </c>
      <c r="G104" s="254">
        <v>158000</v>
      </c>
      <c r="H104" s="253">
        <v>0</v>
      </c>
      <c r="I104" s="253">
        <v>0</v>
      </c>
      <c r="K104" s="253">
        <f t="shared" si="2"/>
        <v>0</v>
      </c>
      <c r="L104" s="253">
        <f t="shared" si="3"/>
        <v>0</v>
      </c>
    </row>
    <row r="105" spans="1:12" x14ac:dyDescent="0.2">
      <c r="A105" s="252">
        <v>6</v>
      </c>
      <c r="B105" s="252">
        <v>75</v>
      </c>
      <c r="C105" s="250" t="s">
        <v>839</v>
      </c>
      <c r="D105" s="253">
        <v>0</v>
      </c>
      <c r="E105" s="253">
        <v>0</v>
      </c>
      <c r="F105" s="254">
        <v>372830</v>
      </c>
      <c r="G105" s="254">
        <v>372830</v>
      </c>
      <c r="H105" s="253">
        <v>0</v>
      </c>
      <c r="I105" s="253">
        <v>0</v>
      </c>
      <c r="K105" s="253">
        <f t="shared" si="2"/>
        <v>0</v>
      </c>
      <c r="L105" s="253">
        <f t="shared" si="3"/>
        <v>0</v>
      </c>
    </row>
    <row r="106" spans="1:12" x14ac:dyDescent="0.2">
      <c r="A106" s="252">
        <v>6</v>
      </c>
      <c r="B106" s="252">
        <v>76</v>
      </c>
      <c r="C106" s="250" t="s">
        <v>838</v>
      </c>
      <c r="D106" s="253">
        <v>0</v>
      </c>
      <c r="E106" s="253">
        <v>0</v>
      </c>
      <c r="F106" s="254">
        <v>749800</v>
      </c>
      <c r="G106" s="254">
        <v>749800</v>
      </c>
      <c r="H106" s="253">
        <v>0</v>
      </c>
      <c r="I106" s="253">
        <v>0</v>
      </c>
      <c r="K106" s="253">
        <f t="shared" si="2"/>
        <v>0</v>
      </c>
      <c r="L106" s="253">
        <f t="shared" si="3"/>
        <v>0</v>
      </c>
    </row>
    <row r="107" spans="1:12" x14ac:dyDescent="0.2">
      <c r="A107" s="252">
        <v>6</v>
      </c>
      <c r="B107" s="252">
        <v>77</v>
      </c>
      <c r="C107" s="250" t="s">
        <v>837</v>
      </c>
      <c r="D107" s="253">
        <v>0</v>
      </c>
      <c r="E107" s="253">
        <v>0</v>
      </c>
      <c r="F107" s="254">
        <v>852825</v>
      </c>
      <c r="G107" s="254">
        <v>852825</v>
      </c>
      <c r="H107" s="253">
        <v>0</v>
      </c>
      <c r="I107" s="253">
        <v>0</v>
      </c>
      <c r="K107" s="253">
        <f t="shared" si="2"/>
        <v>0</v>
      </c>
      <c r="L107" s="253">
        <f t="shared" si="3"/>
        <v>0</v>
      </c>
    </row>
    <row r="108" spans="1:12" x14ac:dyDescent="0.2">
      <c r="A108" s="252">
        <v>6</v>
      </c>
      <c r="B108" s="252">
        <v>78</v>
      </c>
      <c r="C108" s="250" t="s">
        <v>836</v>
      </c>
      <c r="D108" s="253">
        <v>0</v>
      </c>
      <c r="E108" s="253">
        <v>0</v>
      </c>
      <c r="F108" s="254">
        <v>794995</v>
      </c>
      <c r="G108" s="254">
        <v>794995</v>
      </c>
      <c r="H108" s="253">
        <v>0</v>
      </c>
      <c r="I108" s="253">
        <v>0</v>
      </c>
      <c r="K108" s="253">
        <f t="shared" si="2"/>
        <v>0</v>
      </c>
      <c r="L108" s="253">
        <f t="shared" si="3"/>
        <v>0</v>
      </c>
    </row>
    <row r="109" spans="1:12" x14ac:dyDescent="0.2">
      <c r="A109" s="252">
        <v>6</v>
      </c>
      <c r="B109" s="252">
        <v>79</v>
      </c>
      <c r="C109" s="250" t="s">
        <v>835</v>
      </c>
      <c r="D109" s="253">
        <v>0</v>
      </c>
      <c r="E109" s="253">
        <v>0</v>
      </c>
      <c r="F109" s="254">
        <v>941275</v>
      </c>
      <c r="G109" s="254">
        <v>941275</v>
      </c>
      <c r="H109" s="253">
        <v>0</v>
      </c>
      <c r="I109" s="253">
        <v>0</v>
      </c>
      <c r="K109" s="253">
        <f t="shared" si="2"/>
        <v>0</v>
      </c>
      <c r="L109" s="253">
        <f t="shared" si="3"/>
        <v>0</v>
      </c>
    </row>
    <row r="110" spans="1:12" x14ac:dyDescent="0.2">
      <c r="A110" s="252">
        <v>6</v>
      </c>
      <c r="B110" s="252">
        <v>80</v>
      </c>
      <c r="C110" s="250" t="s">
        <v>834</v>
      </c>
      <c r="D110" s="253">
        <v>0</v>
      </c>
      <c r="E110" s="253">
        <v>0</v>
      </c>
      <c r="F110" s="254">
        <v>382950</v>
      </c>
      <c r="G110" s="254">
        <v>382950</v>
      </c>
      <c r="H110" s="253">
        <v>0</v>
      </c>
      <c r="I110" s="253">
        <v>0</v>
      </c>
      <c r="K110" s="253">
        <f t="shared" si="2"/>
        <v>0</v>
      </c>
      <c r="L110" s="253">
        <f t="shared" si="3"/>
        <v>0</v>
      </c>
    </row>
    <row r="111" spans="1:12" x14ac:dyDescent="0.2">
      <c r="A111" s="252">
        <v>6</v>
      </c>
      <c r="B111" s="252">
        <v>81</v>
      </c>
      <c r="C111" s="250" t="s">
        <v>833</v>
      </c>
      <c r="D111" s="253">
        <v>0</v>
      </c>
      <c r="E111" s="253">
        <v>0</v>
      </c>
      <c r="F111" s="254">
        <v>139725</v>
      </c>
      <c r="G111" s="254">
        <v>139725</v>
      </c>
      <c r="H111" s="253">
        <v>0</v>
      </c>
      <c r="I111" s="253">
        <v>0</v>
      </c>
      <c r="K111" s="253">
        <f t="shared" si="2"/>
        <v>0</v>
      </c>
      <c r="L111" s="253">
        <f t="shared" si="3"/>
        <v>0</v>
      </c>
    </row>
    <row r="112" spans="1:12" x14ac:dyDescent="0.2">
      <c r="A112" s="252">
        <v>6</v>
      </c>
      <c r="B112" s="252">
        <v>82</v>
      </c>
      <c r="C112" s="250" t="s">
        <v>832</v>
      </c>
      <c r="D112" s="253">
        <v>0</v>
      </c>
      <c r="E112" s="253">
        <v>0</v>
      </c>
      <c r="F112" s="254">
        <v>2997670.5</v>
      </c>
      <c r="G112" s="254">
        <v>2997670.5</v>
      </c>
      <c r="H112" s="253">
        <v>0</v>
      </c>
      <c r="I112" s="253">
        <v>0</v>
      </c>
      <c r="K112" s="253">
        <f t="shared" si="2"/>
        <v>0</v>
      </c>
      <c r="L112" s="253">
        <f t="shared" si="3"/>
        <v>0</v>
      </c>
    </row>
    <row r="113" spans="1:12" x14ac:dyDescent="0.2">
      <c r="A113" s="252">
        <v>6</v>
      </c>
      <c r="B113" s="252">
        <v>83</v>
      </c>
      <c r="C113" s="250" t="s">
        <v>831</v>
      </c>
      <c r="D113" s="253">
        <v>0</v>
      </c>
      <c r="E113" s="253">
        <v>0</v>
      </c>
      <c r="F113" s="254">
        <v>2170725</v>
      </c>
      <c r="G113" s="254">
        <v>2170725</v>
      </c>
      <c r="H113" s="253">
        <v>0</v>
      </c>
      <c r="I113" s="253">
        <v>0</v>
      </c>
      <c r="K113" s="253">
        <f t="shared" si="2"/>
        <v>0</v>
      </c>
      <c r="L113" s="253">
        <f t="shared" si="3"/>
        <v>0</v>
      </c>
    </row>
    <row r="114" spans="1:12" x14ac:dyDescent="0.2">
      <c r="A114" s="252">
        <v>6</v>
      </c>
      <c r="B114" s="252">
        <v>84</v>
      </c>
      <c r="C114" s="250" t="s">
        <v>830</v>
      </c>
      <c r="D114" s="253">
        <v>0</v>
      </c>
      <c r="E114" s="253">
        <v>0</v>
      </c>
      <c r="F114" s="254">
        <v>64975</v>
      </c>
      <c r="G114" s="254">
        <v>64975</v>
      </c>
      <c r="H114" s="253">
        <v>0</v>
      </c>
      <c r="I114" s="253">
        <v>0</v>
      </c>
      <c r="K114" s="253">
        <f t="shared" si="2"/>
        <v>0</v>
      </c>
      <c r="L114" s="253">
        <f t="shared" si="3"/>
        <v>0</v>
      </c>
    </row>
    <row r="115" spans="1:12" x14ac:dyDescent="0.2">
      <c r="A115" s="252">
        <v>6</v>
      </c>
      <c r="B115" s="252">
        <v>85</v>
      </c>
      <c r="C115" s="250" t="s">
        <v>829</v>
      </c>
      <c r="D115" s="253">
        <v>0</v>
      </c>
      <c r="E115" s="253">
        <v>0</v>
      </c>
      <c r="F115" s="254">
        <v>935295</v>
      </c>
      <c r="G115" s="254">
        <v>935295</v>
      </c>
      <c r="H115" s="253">
        <v>0</v>
      </c>
      <c r="I115" s="253">
        <v>0</v>
      </c>
      <c r="K115" s="253">
        <f t="shared" si="2"/>
        <v>0</v>
      </c>
      <c r="L115" s="253">
        <f t="shared" si="3"/>
        <v>0</v>
      </c>
    </row>
    <row r="116" spans="1:12" x14ac:dyDescent="0.2">
      <c r="A116" s="252">
        <v>6</v>
      </c>
      <c r="B116" s="252">
        <v>86</v>
      </c>
      <c r="C116" s="250" t="s">
        <v>828</v>
      </c>
      <c r="D116" s="253">
        <v>0</v>
      </c>
      <c r="E116" s="253">
        <v>0</v>
      </c>
      <c r="F116" s="254">
        <v>147200</v>
      </c>
      <c r="G116" s="254">
        <v>147200</v>
      </c>
      <c r="H116" s="253">
        <v>0</v>
      </c>
      <c r="I116" s="253">
        <v>0</v>
      </c>
      <c r="K116" s="253">
        <f t="shared" si="2"/>
        <v>0</v>
      </c>
      <c r="L116" s="253">
        <f t="shared" si="3"/>
        <v>0</v>
      </c>
    </row>
    <row r="117" spans="1:12" x14ac:dyDescent="0.2">
      <c r="A117" s="252">
        <v>6</v>
      </c>
      <c r="B117" s="252">
        <v>87</v>
      </c>
      <c r="C117" s="250" t="s">
        <v>827</v>
      </c>
      <c r="D117" s="253">
        <v>0</v>
      </c>
      <c r="E117" s="253">
        <v>0</v>
      </c>
      <c r="F117" s="254">
        <v>572125</v>
      </c>
      <c r="G117" s="254">
        <v>572125</v>
      </c>
      <c r="H117" s="253">
        <v>0</v>
      </c>
      <c r="I117" s="253">
        <v>0</v>
      </c>
      <c r="K117" s="253">
        <f t="shared" si="2"/>
        <v>0</v>
      </c>
      <c r="L117" s="253">
        <f t="shared" si="3"/>
        <v>0</v>
      </c>
    </row>
    <row r="118" spans="1:12" x14ac:dyDescent="0.2">
      <c r="A118" s="252">
        <v>6</v>
      </c>
      <c r="B118" s="252">
        <v>88</v>
      </c>
      <c r="C118" s="250" t="s">
        <v>826</v>
      </c>
      <c r="D118" s="253">
        <v>0</v>
      </c>
      <c r="E118" s="253">
        <v>0</v>
      </c>
      <c r="F118" s="254">
        <v>543260</v>
      </c>
      <c r="G118" s="254">
        <v>543260</v>
      </c>
      <c r="H118" s="253">
        <v>0</v>
      </c>
      <c r="I118" s="253">
        <v>0</v>
      </c>
      <c r="K118" s="253">
        <f t="shared" si="2"/>
        <v>0</v>
      </c>
      <c r="L118" s="253">
        <f t="shared" si="3"/>
        <v>0</v>
      </c>
    </row>
    <row r="119" spans="1:12" x14ac:dyDescent="0.2">
      <c r="A119" s="252">
        <v>6</v>
      </c>
      <c r="B119" s="252">
        <v>89</v>
      </c>
      <c r="C119" s="250" t="s">
        <v>825</v>
      </c>
      <c r="D119" s="253">
        <v>0</v>
      </c>
      <c r="E119" s="253">
        <v>0</v>
      </c>
      <c r="F119" s="254">
        <v>42550</v>
      </c>
      <c r="G119" s="254">
        <v>42550</v>
      </c>
      <c r="H119" s="253">
        <v>0</v>
      </c>
      <c r="I119" s="253">
        <v>0</v>
      </c>
      <c r="K119" s="253">
        <f t="shared" si="2"/>
        <v>0</v>
      </c>
      <c r="L119" s="253">
        <f t="shared" si="3"/>
        <v>0</v>
      </c>
    </row>
    <row r="120" spans="1:12" x14ac:dyDescent="0.2">
      <c r="A120" s="252">
        <v>6</v>
      </c>
      <c r="B120" s="252">
        <v>90</v>
      </c>
      <c r="C120" s="250" t="s">
        <v>824</v>
      </c>
      <c r="D120" s="253">
        <v>0</v>
      </c>
      <c r="E120" s="253">
        <v>0</v>
      </c>
      <c r="F120" s="254">
        <v>798675</v>
      </c>
      <c r="G120" s="254">
        <v>798675</v>
      </c>
      <c r="H120" s="253">
        <v>0</v>
      </c>
      <c r="I120" s="253">
        <v>0</v>
      </c>
      <c r="K120" s="253">
        <f t="shared" si="2"/>
        <v>0</v>
      </c>
      <c r="L120" s="253">
        <f t="shared" si="3"/>
        <v>0</v>
      </c>
    </row>
    <row r="121" spans="1:12" x14ac:dyDescent="0.2">
      <c r="A121" s="252">
        <v>6</v>
      </c>
      <c r="B121" s="252">
        <v>91</v>
      </c>
      <c r="C121" s="250" t="s">
        <v>823</v>
      </c>
      <c r="D121" s="253">
        <v>0</v>
      </c>
      <c r="E121" s="253">
        <v>0</v>
      </c>
      <c r="F121" s="254">
        <v>9185625</v>
      </c>
      <c r="G121" s="254">
        <v>9185625</v>
      </c>
      <c r="H121" s="253">
        <v>0</v>
      </c>
      <c r="I121" s="253">
        <v>0</v>
      </c>
      <c r="K121" s="253">
        <f t="shared" si="2"/>
        <v>0</v>
      </c>
      <c r="L121" s="253">
        <f t="shared" si="3"/>
        <v>0</v>
      </c>
    </row>
    <row r="122" spans="1:12" x14ac:dyDescent="0.2">
      <c r="A122" s="252">
        <v>6</v>
      </c>
      <c r="B122" s="252">
        <v>92</v>
      </c>
      <c r="C122" s="250" t="s">
        <v>822</v>
      </c>
      <c r="D122" s="253">
        <v>0</v>
      </c>
      <c r="E122" s="253">
        <v>0</v>
      </c>
      <c r="F122" s="254">
        <v>462875</v>
      </c>
      <c r="G122" s="254">
        <v>462875</v>
      </c>
      <c r="H122" s="253">
        <v>0</v>
      </c>
      <c r="I122" s="253">
        <v>0</v>
      </c>
      <c r="K122" s="253">
        <f t="shared" si="2"/>
        <v>0</v>
      </c>
      <c r="L122" s="253">
        <f t="shared" si="3"/>
        <v>0</v>
      </c>
    </row>
    <row r="123" spans="1:12" x14ac:dyDescent="0.2">
      <c r="A123" s="252">
        <v>6</v>
      </c>
      <c r="B123" s="252">
        <v>93</v>
      </c>
      <c r="C123" s="250" t="s">
        <v>821</v>
      </c>
      <c r="D123" s="253">
        <v>0</v>
      </c>
      <c r="E123" s="253">
        <v>0</v>
      </c>
      <c r="F123" s="254">
        <v>1520300</v>
      </c>
      <c r="G123" s="254">
        <v>1520300</v>
      </c>
      <c r="H123" s="253">
        <v>0</v>
      </c>
      <c r="I123" s="253">
        <v>0</v>
      </c>
      <c r="K123" s="253">
        <f t="shared" si="2"/>
        <v>0</v>
      </c>
      <c r="L123" s="253">
        <f t="shared" si="3"/>
        <v>0</v>
      </c>
    </row>
    <row r="124" spans="1:12" x14ac:dyDescent="0.2">
      <c r="A124" s="252">
        <v>6</v>
      </c>
      <c r="B124" s="252">
        <v>94</v>
      </c>
      <c r="C124" s="250" t="s">
        <v>820</v>
      </c>
      <c r="D124" s="253">
        <v>0</v>
      </c>
      <c r="E124" s="253">
        <v>0</v>
      </c>
      <c r="F124" s="254">
        <v>142000</v>
      </c>
      <c r="G124" s="254">
        <v>142000</v>
      </c>
      <c r="H124" s="253">
        <v>0</v>
      </c>
      <c r="I124" s="253">
        <v>0</v>
      </c>
      <c r="K124" s="253">
        <f t="shared" si="2"/>
        <v>0</v>
      </c>
      <c r="L124" s="253">
        <f t="shared" si="3"/>
        <v>0</v>
      </c>
    </row>
    <row r="125" spans="1:12" x14ac:dyDescent="0.2">
      <c r="A125" s="252">
        <v>6</v>
      </c>
      <c r="B125" s="252">
        <v>95</v>
      </c>
      <c r="C125" s="250" t="s">
        <v>819</v>
      </c>
      <c r="D125" s="253">
        <v>0</v>
      </c>
      <c r="E125" s="253">
        <v>0</v>
      </c>
      <c r="F125" s="254">
        <v>258750</v>
      </c>
      <c r="G125" s="254">
        <v>258750</v>
      </c>
      <c r="H125" s="253">
        <v>0</v>
      </c>
      <c r="I125" s="253">
        <v>0</v>
      </c>
      <c r="K125" s="253">
        <f t="shared" si="2"/>
        <v>0</v>
      </c>
      <c r="L125" s="253">
        <f t="shared" si="3"/>
        <v>0</v>
      </c>
    </row>
    <row r="126" spans="1:12" x14ac:dyDescent="0.2">
      <c r="A126" s="252">
        <v>6</v>
      </c>
      <c r="B126" s="252">
        <v>96</v>
      </c>
      <c r="C126" s="250" t="s">
        <v>818</v>
      </c>
      <c r="D126" s="253">
        <v>0</v>
      </c>
      <c r="E126" s="253">
        <v>0</v>
      </c>
      <c r="F126" s="254">
        <v>234025</v>
      </c>
      <c r="G126" s="254">
        <v>234025</v>
      </c>
      <c r="H126" s="253">
        <v>0</v>
      </c>
      <c r="I126" s="253">
        <v>0</v>
      </c>
      <c r="K126" s="253">
        <f t="shared" si="2"/>
        <v>0</v>
      </c>
      <c r="L126" s="253">
        <f t="shared" si="3"/>
        <v>0</v>
      </c>
    </row>
    <row r="127" spans="1:12" x14ac:dyDescent="0.2">
      <c r="A127" s="252">
        <v>6</v>
      </c>
      <c r="B127" s="252">
        <v>97</v>
      </c>
      <c r="C127" s="250" t="s">
        <v>817</v>
      </c>
      <c r="D127" s="253">
        <v>0</v>
      </c>
      <c r="E127" s="253">
        <v>0</v>
      </c>
      <c r="F127" s="254">
        <v>83930</v>
      </c>
      <c r="G127" s="254">
        <v>83930</v>
      </c>
      <c r="H127" s="253">
        <v>0</v>
      </c>
      <c r="I127" s="253">
        <v>0</v>
      </c>
      <c r="K127" s="253">
        <f t="shared" si="2"/>
        <v>0</v>
      </c>
      <c r="L127" s="253">
        <f t="shared" si="3"/>
        <v>0</v>
      </c>
    </row>
    <row r="128" spans="1:12" x14ac:dyDescent="0.2">
      <c r="A128" s="252">
        <v>6</v>
      </c>
      <c r="B128" s="252">
        <v>98</v>
      </c>
      <c r="C128" s="250" t="s">
        <v>816</v>
      </c>
      <c r="D128" s="253">
        <v>0</v>
      </c>
      <c r="E128" s="253">
        <v>0</v>
      </c>
      <c r="F128" s="254">
        <v>586500</v>
      </c>
      <c r="G128" s="254">
        <v>586500</v>
      </c>
      <c r="H128" s="253">
        <v>0</v>
      </c>
      <c r="I128" s="253">
        <v>0</v>
      </c>
      <c r="K128" s="253">
        <f t="shared" si="2"/>
        <v>0</v>
      </c>
      <c r="L128" s="253">
        <f t="shared" si="3"/>
        <v>0</v>
      </c>
    </row>
    <row r="129" spans="1:12" x14ac:dyDescent="0.2">
      <c r="A129" s="252">
        <v>6</v>
      </c>
      <c r="B129" s="252">
        <v>99</v>
      </c>
      <c r="C129" s="250" t="s">
        <v>815</v>
      </c>
      <c r="D129" s="253">
        <v>0</v>
      </c>
      <c r="E129" s="253">
        <v>0</v>
      </c>
      <c r="F129" s="254">
        <v>43700</v>
      </c>
      <c r="G129" s="254">
        <v>43700</v>
      </c>
      <c r="H129" s="253">
        <v>0</v>
      </c>
      <c r="I129" s="253">
        <v>0</v>
      </c>
      <c r="K129" s="253">
        <f t="shared" si="2"/>
        <v>0</v>
      </c>
      <c r="L129" s="253">
        <f t="shared" si="3"/>
        <v>0</v>
      </c>
    </row>
    <row r="130" spans="1:12" x14ac:dyDescent="0.2">
      <c r="A130" s="252">
        <v>6</v>
      </c>
      <c r="B130" s="252">
        <v>100</v>
      </c>
      <c r="C130" s="250" t="s">
        <v>814</v>
      </c>
      <c r="D130" s="253">
        <v>0</v>
      </c>
      <c r="E130" s="253">
        <v>0</v>
      </c>
      <c r="F130" s="254">
        <v>2767820</v>
      </c>
      <c r="G130" s="254">
        <v>2767820</v>
      </c>
      <c r="H130" s="253">
        <v>0</v>
      </c>
      <c r="I130" s="253">
        <v>0</v>
      </c>
      <c r="K130" s="253">
        <f t="shared" si="2"/>
        <v>0</v>
      </c>
      <c r="L130" s="253">
        <f t="shared" si="3"/>
        <v>0</v>
      </c>
    </row>
    <row r="131" spans="1:12" x14ac:dyDescent="0.2">
      <c r="A131" s="252">
        <v>6</v>
      </c>
      <c r="B131" s="252">
        <v>101</v>
      </c>
      <c r="C131" s="250" t="s">
        <v>813</v>
      </c>
      <c r="D131" s="253">
        <v>0</v>
      </c>
      <c r="E131" s="253">
        <v>0</v>
      </c>
      <c r="F131" s="254">
        <v>1109175</v>
      </c>
      <c r="G131" s="254">
        <v>1109175</v>
      </c>
      <c r="H131" s="253">
        <v>0</v>
      </c>
      <c r="I131" s="253">
        <v>0</v>
      </c>
      <c r="K131" s="253">
        <f t="shared" ref="K131:K194" si="4">E131-D131</f>
        <v>0</v>
      </c>
      <c r="L131" s="253">
        <f t="shared" ref="L131:L194" si="5">I131-H131</f>
        <v>0</v>
      </c>
    </row>
    <row r="132" spans="1:12" x14ac:dyDescent="0.2">
      <c r="A132" s="252">
        <v>6</v>
      </c>
      <c r="B132" s="252">
        <v>102</v>
      </c>
      <c r="C132" s="250" t="s">
        <v>812</v>
      </c>
      <c r="D132" s="253">
        <v>0</v>
      </c>
      <c r="E132" s="253">
        <v>0</v>
      </c>
      <c r="F132" s="254">
        <v>950935</v>
      </c>
      <c r="G132" s="254">
        <v>950935</v>
      </c>
      <c r="H132" s="253">
        <v>0</v>
      </c>
      <c r="I132" s="253">
        <v>0</v>
      </c>
      <c r="K132" s="253">
        <f t="shared" si="4"/>
        <v>0</v>
      </c>
      <c r="L132" s="253">
        <f t="shared" si="5"/>
        <v>0</v>
      </c>
    </row>
    <row r="133" spans="1:12" x14ac:dyDescent="0.2">
      <c r="A133" s="252">
        <v>6</v>
      </c>
      <c r="B133" s="252">
        <v>103</v>
      </c>
      <c r="C133" s="250" t="s">
        <v>811</v>
      </c>
      <c r="D133" s="253">
        <v>0</v>
      </c>
      <c r="E133" s="253">
        <v>0</v>
      </c>
      <c r="F133" s="254">
        <v>241500</v>
      </c>
      <c r="G133" s="254">
        <v>241500</v>
      </c>
      <c r="H133" s="253">
        <v>0</v>
      </c>
      <c r="I133" s="253">
        <v>0</v>
      </c>
      <c r="K133" s="253">
        <f t="shared" si="4"/>
        <v>0</v>
      </c>
      <c r="L133" s="253">
        <f t="shared" si="5"/>
        <v>0</v>
      </c>
    </row>
    <row r="134" spans="1:12" x14ac:dyDescent="0.2">
      <c r="A134" s="252">
        <v>6</v>
      </c>
      <c r="B134" s="252">
        <v>104</v>
      </c>
      <c r="C134" s="250" t="s">
        <v>810</v>
      </c>
      <c r="D134" s="253">
        <v>0</v>
      </c>
      <c r="E134" s="253">
        <v>0</v>
      </c>
      <c r="F134" s="254">
        <v>453445</v>
      </c>
      <c r="G134" s="254">
        <v>453445</v>
      </c>
      <c r="H134" s="253">
        <v>0</v>
      </c>
      <c r="I134" s="253">
        <v>0</v>
      </c>
      <c r="K134" s="253">
        <f t="shared" si="4"/>
        <v>0</v>
      </c>
      <c r="L134" s="253">
        <f t="shared" si="5"/>
        <v>0</v>
      </c>
    </row>
    <row r="135" spans="1:12" x14ac:dyDescent="0.2">
      <c r="A135" s="252">
        <v>6</v>
      </c>
      <c r="B135" s="252">
        <v>105</v>
      </c>
      <c r="C135" s="250" t="s">
        <v>809</v>
      </c>
      <c r="D135" s="253">
        <v>0</v>
      </c>
      <c r="E135" s="253">
        <v>0</v>
      </c>
      <c r="F135" s="254">
        <v>297850</v>
      </c>
      <c r="G135" s="254">
        <v>297850</v>
      </c>
      <c r="H135" s="253">
        <v>0</v>
      </c>
      <c r="I135" s="253">
        <v>0</v>
      </c>
      <c r="K135" s="253">
        <f t="shared" si="4"/>
        <v>0</v>
      </c>
      <c r="L135" s="253">
        <f t="shared" si="5"/>
        <v>0</v>
      </c>
    </row>
    <row r="136" spans="1:12" x14ac:dyDescent="0.2">
      <c r="A136" s="252">
        <v>6</v>
      </c>
      <c r="B136" s="252">
        <v>106</v>
      </c>
      <c r="C136" s="250" t="s">
        <v>808</v>
      </c>
      <c r="D136" s="253">
        <v>0</v>
      </c>
      <c r="E136" s="253">
        <v>0</v>
      </c>
      <c r="F136" s="254">
        <v>646587.5</v>
      </c>
      <c r="G136" s="254">
        <v>646587.5</v>
      </c>
      <c r="H136" s="253">
        <v>0</v>
      </c>
      <c r="I136" s="253">
        <v>0</v>
      </c>
      <c r="K136" s="253">
        <f t="shared" si="4"/>
        <v>0</v>
      </c>
      <c r="L136" s="253">
        <f t="shared" si="5"/>
        <v>0</v>
      </c>
    </row>
    <row r="137" spans="1:12" x14ac:dyDescent="0.2">
      <c r="A137" s="252">
        <v>6</v>
      </c>
      <c r="B137" s="252">
        <v>107</v>
      </c>
      <c r="C137" s="250" t="s">
        <v>807</v>
      </c>
      <c r="D137" s="253">
        <v>0</v>
      </c>
      <c r="E137" s="253">
        <v>0</v>
      </c>
      <c r="F137" s="254">
        <v>1187605</v>
      </c>
      <c r="G137" s="254">
        <v>1187605</v>
      </c>
      <c r="H137" s="253">
        <v>0</v>
      </c>
      <c r="I137" s="253">
        <v>0</v>
      </c>
      <c r="K137" s="253">
        <f t="shared" si="4"/>
        <v>0</v>
      </c>
      <c r="L137" s="253">
        <f t="shared" si="5"/>
        <v>0</v>
      </c>
    </row>
    <row r="138" spans="1:12" x14ac:dyDescent="0.2">
      <c r="A138" s="252">
        <v>6</v>
      </c>
      <c r="B138" s="252">
        <v>108</v>
      </c>
      <c r="C138" s="250" t="s">
        <v>806</v>
      </c>
      <c r="D138" s="253">
        <v>0</v>
      </c>
      <c r="E138" s="253">
        <v>0</v>
      </c>
      <c r="F138" s="254">
        <v>124000</v>
      </c>
      <c r="G138" s="254">
        <v>124000</v>
      </c>
      <c r="H138" s="253">
        <v>0</v>
      </c>
      <c r="I138" s="253">
        <v>0</v>
      </c>
      <c r="K138" s="253">
        <f t="shared" si="4"/>
        <v>0</v>
      </c>
      <c r="L138" s="253">
        <f t="shared" si="5"/>
        <v>0</v>
      </c>
    </row>
    <row r="139" spans="1:12" x14ac:dyDescent="0.2">
      <c r="A139" s="252">
        <v>6</v>
      </c>
      <c r="B139" s="252">
        <v>109</v>
      </c>
      <c r="C139" s="250" t="s">
        <v>805</v>
      </c>
      <c r="D139" s="253">
        <v>0</v>
      </c>
      <c r="E139" s="253">
        <v>0</v>
      </c>
      <c r="F139" s="254">
        <v>188255</v>
      </c>
      <c r="G139" s="254">
        <v>188255</v>
      </c>
      <c r="H139" s="253">
        <v>0</v>
      </c>
      <c r="I139" s="253">
        <v>0</v>
      </c>
      <c r="K139" s="253">
        <f t="shared" si="4"/>
        <v>0</v>
      </c>
      <c r="L139" s="253">
        <f t="shared" si="5"/>
        <v>0</v>
      </c>
    </row>
    <row r="140" spans="1:12" x14ac:dyDescent="0.2">
      <c r="A140" s="252">
        <v>6</v>
      </c>
      <c r="B140" s="252">
        <v>110</v>
      </c>
      <c r="C140" s="250" t="s">
        <v>804</v>
      </c>
      <c r="D140" s="253">
        <v>0</v>
      </c>
      <c r="E140" s="253">
        <v>0</v>
      </c>
      <c r="F140" s="254">
        <v>895250</v>
      </c>
      <c r="G140" s="254">
        <v>895250</v>
      </c>
      <c r="H140" s="253">
        <v>0</v>
      </c>
      <c r="I140" s="253">
        <v>0</v>
      </c>
      <c r="K140" s="253">
        <f t="shared" si="4"/>
        <v>0</v>
      </c>
      <c r="L140" s="253">
        <f t="shared" si="5"/>
        <v>0</v>
      </c>
    </row>
    <row r="141" spans="1:12" x14ac:dyDescent="0.2">
      <c r="A141" s="252">
        <v>6</v>
      </c>
      <c r="B141" s="252">
        <v>112</v>
      </c>
      <c r="C141" s="250" t="s">
        <v>803</v>
      </c>
      <c r="D141" s="253">
        <v>0</v>
      </c>
      <c r="E141" s="253">
        <v>0</v>
      </c>
      <c r="F141" s="254">
        <v>110400</v>
      </c>
      <c r="G141" s="254">
        <v>110400</v>
      </c>
      <c r="H141" s="253">
        <v>0</v>
      </c>
      <c r="I141" s="253">
        <v>0</v>
      </c>
      <c r="K141" s="253">
        <f t="shared" si="4"/>
        <v>0</v>
      </c>
      <c r="L141" s="253">
        <f t="shared" si="5"/>
        <v>0</v>
      </c>
    </row>
    <row r="142" spans="1:12" x14ac:dyDescent="0.2">
      <c r="A142" s="252">
        <v>6</v>
      </c>
      <c r="B142" s="252">
        <v>113</v>
      </c>
      <c r="C142" s="250" t="s">
        <v>802</v>
      </c>
      <c r="D142" s="253">
        <v>0</v>
      </c>
      <c r="E142" s="253">
        <v>0</v>
      </c>
      <c r="F142" s="254">
        <v>805575</v>
      </c>
      <c r="G142" s="254">
        <v>805575</v>
      </c>
      <c r="H142" s="253">
        <v>0</v>
      </c>
      <c r="I142" s="253">
        <v>0</v>
      </c>
      <c r="K142" s="253">
        <f t="shared" si="4"/>
        <v>0</v>
      </c>
      <c r="L142" s="253">
        <f t="shared" si="5"/>
        <v>0</v>
      </c>
    </row>
    <row r="143" spans="1:12" x14ac:dyDescent="0.2">
      <c r="A143" s="252">
        <v>6</v>
      </c>
      <c r="B143" s="252">
        <v>114</v>
      </c>
      <c r="C143" s="250" t="s">
        <v>801</v>
      </c>
      <c r="D143" s="253">
        <v>0</v>
      </c>
      <c r="E143" s="253">
        <v>0</v>
      </c>
      <c r="F143" s="254">
        <v>224250</v>
      </c>
      <c r="G143" s="254">
        <v>224250</v>
      </c>
      <c r="H143" s="253">
        <v>0</v>
      </c>
      <c r="I143" s="253">
        <v>0</v>
      </c>
      <c r="K143" s="253">
        <f t="shared" si="4"/>
        <v>0</v>
      </c>
      <c r="L143" s="253">
        <f t="shared" si="5"/>
        <v>0</v>
      </c>
    </row>
    <row r="144" spans="1:12" x14ac:dyDescent="0.2">
      <c r="A144" s="252">
        <v>6</v>
      </c>
      <c r="B144" s="252">
        <v>115</v>
      </c>
      <c r="C144" s="250" t="s">
        <v>800</v>
      </c>
      <c r="D144" s="253">
        <v>0</v>
      </c>
      <c r="E144" s="253">
        <v>0</v>
      </c>
      <c r="F144" s="254">
        <v>467740</v>
      </c>
      <c r="G144" s="254">
        <v>467739.99</v>
      </c>
      <c r="H144" s="253">
        <v>0.01</v>
      </c>
      <c r="I144" s="253">
        <v>0</v>
      </c>
      <c r="K144" s="253">
        <f t="shared" si="4"/>
        <v>0</v>
      </c>
      <c r="L144" s="253">
        <f t="shared" si="5"/>
        <v>-0.01</v>
      </c>
    </row>
    <row r="145" spans="1:12" x14ac:dyDescent="0.2">
      <c r="A145" s="252">
        <v>6</v>
      </c>
      <c r="B145" s="252">
        <v>116</v>
      </c>
      <c r="C145" s="250" t="s">
        <v>799</v>
      </c>
      <c r="D145" s="253">
        <v>0</v>
      </c>
      <c r="E145" s="253">
        <v>0</v>
      </c>
      <c r="F145" s="254">
        <v>1053170</v>
      </c>
      <c r="G145" s="254">
        <v>1053170</v>
      </c>
      <c r="H145" s="253">
        <v>0</v>
      </c>
      <c r="I145" s="253">
        <v>0</v>
      </c>
      <c r="K145" s="253">
        <f t="shared" si="4"/>
        <v>0</v>
      </c>
      <c r="L145" s="253">
        <f t="shared" si="5"/>
        <v>0</v>
      </c>
    </row>
    <row r="146" spans="1:12" x14ac:dyDescent="0.2">
      <c r="A146" s="252">
        <v>6</v>
      </c>
      <c r="B146" s="252">
        <v>117</v>
      </c>
      <c r="C146" s="250" t="s">
        <v>798</v>
      </c>
      <c r="D146" s="253">
        <v>0</v>
      </c>
      <c r="E146" s="253">
        <v>0</v>
      </c>
      <c r="F146" s="254">
        <v>1382000</v>
      </c>
      <c r="G146" s="254">
        <v>1382000</v>
      </c>
      <c r="H146" s="253">
        <v>0</v>
      </c>
      <c r="I146" s="253">
        <v>0</v>
      </c>
      <c r="K146" s="253">
        <f t="shared" si="4"/>
        <v>0</v>
      </c>
      <c r="L146" s="253">
        <f t="shared" si="5"/>
        <v>0</v>
      </c>
    </row>
    <row r="147" spans="1:12" x14ac:dyDescent="0.2">
      <c r="A147" s="252">
        <v>6</v>
      </c>
      <c r="B147" s="252">
        <v>118</v>
      </c>
      <c r="C147" s="250" t="s">
        <v>797</v>
      </c>
      <c r="D147" s="253">
        <v>0</v>
      </c>
      <c r="E147" s="253">
        <v>0</v>
      </c>
      <c r="F147" s="254">
        <v>3603525</v>
      </c>
      <c r="G147" s="254">
        <v>3603525</v>
      </c>
      <c r="H147" s="253">
        <v>0</v>
      </c>
      <c r="I147" s="253">
        <v>0</v>
      </c>
      <c r="K147" s="253">
        <f t="shared" si="4"/>
        <v>0</v>
      </c>
      <c r="L147" s="253">
        <f t="shared" si="5"/>
        <v>0</v>
      </c>
    </row>
    <row r="148" spans="1:12" x14ac:dyDescent="0.2">
      <c r="A148" s="252">
        <v>6</v>
      </c>
      <c r="B148" s="252">
        <v>119</v>
      </c>
      <c r="C148" s="250" t="s">
        <v>796</v>
      </c>
      <c r="D148" s="253">
        <v>0</v>
      </c>
      <c r="E148" s="253">
        <v>0</v>
      </c>
      <c r="F148" s="254">
        <v>188600</v>
      </c>
      <c r="G148" s="254">
        <v>188600</v>
      </c>
      <c r="H148" s="253">
        <v>0</v>
      </c>
      <c r="I148" s="253">
        <v>0</v>
      </c>
      <c r="K148" s="253">
        <f t="shared" si="4"/>
        <v>0</v>
      </c>
      <c r="L148" s="253">
        <f t="shared" si="5"/>
        <v>0</v>
      </c>
    </row>
    <row r="149" spans="1:12" x14ac:dyDescent="0.2">
      <c r="A149" s="252">
        <v>6</v>
      </c>
      <c r="B149" s="252">
        <v>120</v>
      </c>
      <c r="C149" s="250" t="s">
        <v>795</v>
      </c>
      <c r="D149" s="253">
        <v>0</v>
      </c>
      <c r="E149" s="253">
        <v>0</v>
      </c>
      <c r="F149" s="254">
        <v>194350</v>
      </c>
      <c r="G149" s="254">
        <v>194350</v>
      </c>
      <c r="H149" s="253">
        <v>0</v>
      </c>
      <c r="I149" s="253">
        <v>0</v>
      </c>
      <c r="K149" s="253">
        <f t="shared" si="4"/>
        <v>0</v>
      </c>
      <c r="L149" s="253">
        <f t="shared" si="5"/>
        <v>0</v>
      </c>
    </row>
    <row r="150" spans="1:12" x14ac:dyDescent="0.2">
      <c r="A150" s="252">
        <v>6</v>
      </c>
      <c r="B150" s="252">
        <v>121</v>
      </c>
      <c r="C150" s="250" t="s">
        <v>794</v>
      </c>
      <c r="D150" s="253">
        <v>0</v>
      </c>
      <c r="E150" s="253">
        <v>0</v>
      </c>
      <c r="F150" s="254">
        <v>101200</v>
      </c>
      <c r="G150" s="254">
        <v>101200</v>
      </c>
      <c r="H150" s="253">
        <v>0</v>
      </c>
      <c r="I150" s="253">
        <v>0</v>
      </c>
      <c r="K150" s="253">
        <f t="shared" si="4"/>
        <v>0</v>
      </c>
      <c r="L150" s="253">
        <f t="shared" si="5"/>
        <v>0</v>
      </c>
    </row>
    <row r="151" spans="1:12" x14ac:dyDescent="0.2">
      <c r="A151" s="252">
        <v>6</v>
      </c>
      <c r="B151" s="252">
        <v>122</v>
      </c>
      <c r="C151" s="250" t="s">
        <v>793</v>
      </c>
      <c r="D151" s="253">
        <v>0</v>
      </c>
      <c r="E151" s="253">
        <v>0</v>
      </c>
      <c r="F151" s="254">
        <v>188143</v>
      </c>
      <c r="G151" s="254">
        <v>188143</v>
      </c>
      <c r="H151" s="253">
        <v>0</v>
      </c>
      <c r="I151" s="253">
        <v>0</v>
      </c>
      <c r="K151" s="253">
        <f t="shared" si="4"/>
        <v>0</v>
      </c>
      <c r="L151" s="253">
        <f t="shared" si="5"/>
        <v>0</v>
      </c>
    </row>
    <row r="152" spans="1:12" x14ac:dyDescent="0.2">
      <c r="A152" s="252">
        <v>6</v>
      </c>
      <c r="B152" s="252">
        <v>123</v>
      </c>
      <c r="C152" s="250" t="s">
        <v>792</v>
      </c>
      <c r="D152" s="253">
        <v>0</v>
      </c>
      <c r="E152" s="253">
        <v>0</v>
      </c>
      <c r="F152" s="254">
        <v>373175</v>
      </c>
      <c r="G152" s="254">
        <v>373175</v>
      </c>
      <c r="H152" s="253">
        <v>0</v>
      </c>
      <c r="I152" s="253">
        <v>0</v>
      </c>
      <c r="K152" s="253">
        <f t="shared" si="4"/>
        <v>0</v>
      </c>
      <c r="L152" s="253">
        <f t="shared" si="5"/>
        <v>0</v>
      </c>
    </row>
    <row r="153" spans="1:12" x14ac:dyDescent="0.2">
      <c r="A153" s="252">
        <v>6</v>
      </c>
      <c r="B153" s="252">
        <v>124</v>
      </c>
      <c r="C153" s="250" t="s">
        <v>791</v>
      </c>
      <c r="D153" s="253">
        <v>0</v>
      </c>
      <c r="E153" s="253">
        <v>0</v>
      </c>
      <c r="F153" s="254">
        <v>689000</v>
      </c>
      <c r="G153" s="254">
        <v>689000</v>
      </c>
      <c r="H153" s="253">
        <v>0</v>
      </c>
      <c r="I153" s="253">
        <v>0</v>
      </c>
      <c r="K153" s="253">
        <f t="shared" si="4"/>
        <v>0</v>
      </c>
      <c r="L153" s="253">
        <f t="shared" si="5"/>
        <v>0</v>
      </c>
    </row>
    <row r="154" spans="1:12" x14ac:dyDescent="0.2">
      <c r="A154" s="252">
        <v>6</v>
      </c>
      <c r="B154" s="252">
        <v>125</v>
      </c>
      <c r="C154" s="250" t="s">
        <v>790</v>
      </c>
      <c r="D154" s="253">
        <v>0</v>
      </c>
      <c r="E154" s="253">
        <v>0</v>
      </c>
      <c r="F154" s="254">
        <v>733125</v>
      </c>
      <c r="G154" s="254">
        <v>733125</v>
      </c>
      <c r="H154" s="253">
        <v>0</v>
      </c>
      <c r="I154" s="253">
        <v>0</v>
      </c>
      <c r="K154" s="253">
        <f t="shared" si="4"/>
        <v>0</v>
      </c>
      <c r="L154" s="253">
        <f t="shared" si="5"/>
        <v>0</v>
      </c>
    </row>
    <row r="155" spans="1:12" x14ac:dyDescent="0.2">
      <c r="A155" s="252">
        <v>6</v>
      </c>
      <c r="B155" s="252">
        <v>126</v>
      </c>
      <c r="C155" s="250" t="s">
        <v>789</v>
      </c>
      <c r="D155" s="253">
        <v>0</v>
      </c>
      <c r="E155" s="253">
        <v>0</v>
      </c>
      <c r="F155" s="254">
        <v>127650</v>
      </c>
      <c r="G155" s="254">
        <v>127650</v>
      </c>
      <c r="H155" s="253">
        <v>0</v>
      </c>
      <c r="I155" s="253">
        <v>0</v>
      </c>
      <c r="K155" s="253">
        <f t="shared" si="4"/>
        <v>0</v>
      </c>
      <c r="L155" s="253">
        <f t="shared" si="5"/>
        <v>0</v>
      </c>
    </row>
    <row r="156" spans="1:12" x14ac:dyDescent="0.2">
      <c r="A156" s="252">
        <v>6</v>
      </c>
      <c r="B156" s="252">
        <v>127</v>
      </c>
      <c r="C156" s="250" t="s">
        <v>788</v>
      </c>
      <c r="D156" s="253">
        <v>0</v>
      </c>
      <c r="E156" s="253">
        <v>0</v>
      </c>
      <c r="F156" s="254">
        <v>78775</v>
      </c>
      <c r="G156" s="254">
        <v>78775</v>
      </c>
      <c r="H156" s="253">
        <v>0</v>
      </c>
      <c r="I156" s="253">
        <v>0</v>
      </c>
      <c r="K156" s="253">
        <f t="shared" si="4"/>
        <v>0</v>
      </c>
      <c r="L156" s="253">
        <f t="shared" si="5"/>
        <v>0</v>
      </c>
    </row>
    <row r="157" spans="1:12" x14ac:dyDescent="0.2">
      <c r="A157" s="252">
        <v>6</v>
      </c>
      <c r="B157" s="252">
        <v>128</v>
      </c>
      <c r="C157" s="250" t="s">
        <v>787</v>
      </c>
      <c r="D157" s="253">
        <v>0</v>
      </c>
      <c r="E157" s="253">
        <v>0</v>
      </c>
      <c r="F157" s="254">
        <v>250125</v>
      </c>
      <c r="G157" s="254">
        <v>250125</v>
      </c>
      <c r="H157" s="253">
        <v>0</v>
      </c>
      <c r="I157" s="253">
        <v>0</v>
      </c>
      <c r="K157" s="253">
        <f t="shared" si="4"/>
        <v>0</v>
      </c>
      <c r="L157" s="253">
        <f t="shared" si="5"/>
        <v>0</v>
      </c>
    </row>
    <row r="158" spans="1:12" x14ac:dyDescent="0.2">
      <c r="A158" s="252">
        <v>6</v>
      </c>
      <c r="B158" s="252">
        <v>129</v>
      </c>
      <c r="C158" s="250" t="s">
        <v>786</v>
      </c>
      <c r="D158" s="253">
        <v>0</v>
      </c>
      <c r="E158" s="253">
        <v>0</v>
      </c>
      <c r="F158" s="254">
        <v>123050</v>
      </c>
      <c r="G158" s="254">
        <v>123050</v>
      </c>
      <c r="H158" s="253">
        <v>0</v>
      </c>
      <c r="I158" s="253">
        <v>0</v>
      </c>
      <c r="K158" s="253">
        <f t="shared" si="4"/>
        <v>0</v>
      </c>
      <c r="L158" s="253">
        <f t="shared" si="5"/>
        <v>0</v>
      </c>
    </row>
    <row r="159" spans="1:12" x14ac:dyDescent="0.2">
      <c r="A159" s="252">
        <v>6</v>
      </c>
      <c r="B159" s="252">
        <v>130</v>
      </c>
      <c r="C159" s="250" t="s">
        <v>785</v>
      </c>
      <c r="D159" s="253">
        <v>0</v>
      </c>
      <c r="E159" s="253">
        <v>0</v>
      </c>
      <c r="F159" s="254">
        <v>599725</v>
      </c>
      <c r="G159" s="254">
        <v>599725</v>
      </c>
      <c r="H159" s="253">
        <v>0</v>
      </c>
      <c r="I159" s="253">
        <v>0</v>
      </c>
      <c r="K159" s="253">
        <f t="shared" si="4"/>
        <v>0</v>
      </c>
      <c r="L159" s="253">
        <f t="shared" si="5"/>
        <v>0</v>
      </c>
    </row>
    <row r="160" spans="1:12" x14ac:dyDescent="0.2">
      <c r="A160" s="252">
        <v>6</v>
      </c>
      <c r="B160" s="252">
        <v>131</v>
      </c>
      <c r="C160" s="250" t="s">
        <v>784</v>
      </c>
      <c r="D160" s="253">
        <v>0</v>
      </c>
      <c r="E160" s="253">
        <v>0</v>
      </c>
      <c r="F160" s="254">
        <v>69000</v>
      </c>
      <c r="G160" s="254">
        <v>69000</v>
      </c>
      <c r="H160" s="253">
        <v>0</v>
      </c>
      <c r="I160" s="253">
        <v>0</v>
      </c>
      <c r="K160" s="253">
        <f t="shared" si="4"/>
        <v>0</v>
      </c>
      <c r="L160" s="253">
        <f t="shared" si="5"/>
        <v>0</v>
      </c>
    </row>
    <row r="161" spans="1:12" x14ac:dyDescent="0.2">
      <c r="A161" s="252">
        <v>6</v>
      </c>
      <c r="B161" s="252">
        <v>132</v>
      </c>
      <c r="C161" s="250" t="s">
        <v>783</v>
      </c>
      <c r="D161" s="253">
        <v>0</v>
      </c>
      <c r="E161" s="253">
        <v>0</v>
      </c>
      <c r="F161" s="254">
        <v>1188525</v>
      </c>
      <c r="G161" s="254">
        <v>1188525</v>
      </c>
      <c r="H161" s="253">
        <v>0</v>
      </c>
      <c r="I161" s="253">
        <v>0</v>
      </c>
      <c r="K161" s="253">
        <f t="shared" si="4"/>
        <v>0</v>
      </c>
      <c r="L161" s="253">
        <f t="shared" si="5"/>
        <v>0</v>
      </c>
    </row>
    <row r="162" spans="1:12" x14ac:dyDescent="0.2">
      <c r="A162" s="252">
        <v>6</v>
      </c>
      <c r="B162" s="252">
        <v>133</v>
      </c>
      <c r="C162" s="250" t="s">
        <v>782</v>
      </c>
      <c r="D162" s="253">
        <v>0</v>
      </c>
      <c r="E162" s="253">
        <v>0</v>
      </c>
      <c r="F162" s="254">
        <v>8385100</v>
      </c>
      <c r="G162" s="254">
        <v>4736850</v>
      </c>
      <c r="H162" s="254">
        <v>3648250</v>
      </c>
      <c r="I162" s="253">
        <v>0</v>
      </c>
      <c r="K162" s="253">
        <f t="shared" si="4"/>
        <v>0</v>
      </c>
      <c r="L162" s="253">
        <f t="shared" si="5"/>
        <v>-3648250</v>
      </c>
    </row>
    <row r="163" spans="1:12" x14ac:dyDescent="0.2">
      <c r="A163" s="252">
        <v>6</v>
      </c>
      <c r="B163" s="252">
        <v>134</v>
      </c>
      <c r="C163" s="250" t="s">
        <v>781</v>
      </c>
      <c r="D163" s="253">
        <v>0</v>
      </c>
      <c r="E163" s="253">
        <v>0</v>
      </c>
      <c r="F163" s="254">
        <v>96600</v>
      </c>
      <c r="G163" s="254">
        <v>96600</v>
      </c>
      <c r="H163" s="253">
        <v>0</v>
      </c>
      <c r="I163" s="253">
        <v>0</v>
      </c>
      <c r="K163" s="253">
        <f t="shared" si="4"/>
        <v>0</v>
      </c>
      <c r="L163" s="253">
        <f t="shared" si="5"/>
        <v>0</v>
      </c>
    </row>
    <row r="164" spans="1:12" x14ac:dyDescent="0.2">
      <c r="A164" s="252">
        <v>6</v>
      </c>
      <c r="B164" s="252">
        <v>135</v>
      </c>
      <c r="C164" s="250" t="s">
        <v>780</v>
      </c>
      <c r="D164" s="253">
        <v>0</v>
      </c>
      <c r="E164" s="253">
        <v>0</v>
      </c>
      <c r="F164" s="254">
        <v>148925</v>
      </c>
      <c r="G164" s="254">
        <v>148925</v>
      </c>
      <c r="H164" s="253">
        <v>0</v>
      </c>
      <c r="I164" s="253">
        <v>0</v>
      </c>
      <c r="K164" s="253">
        <f t="shared" si="4"/>
        <v>0</v>
      </c>
      <c r="L164" s="253">
        <f t="shared" si="5"/>
        <v>0</v>
      </c>
    </row>
    <row r="165" spans="1:12" x14ac:dyDescent="0.2">
      <c r="A165" s="252">
        <v>6</v>
      </c>
      <c r="B165" s="252">
        <v>136</v>
      </c>
      <c r="C165" s="250" t="s">
        <v>779</v>
      </c>
      <c r="D165" s="253">
        <v>0</v>
      </c>
      <c r="E165" s="253">
        <v>0</v>
      </c>
      <c r="F165" s="254">
        <v>129950</v>
      </c>
      <c r="G165" s="254">
        <v>129950</v>
      </c>
      <c r="H165" s="253">
        <v>0</v>
      </c>
      <c r="I165" s="253">
        <v>0</v>
      </c>
      <c r="K165" s="253">
        <f t="shared" si="4"/>
        <v>0</v>
      </c>
      <c r="L165" s="253">
        <f t="shared" si="5"/>
        <v>0</v>
      </c>
    </row>
    <row r="166" spans="1:12" x14ac:dyDescent="0.2">
      <c r="A166" s="252">
        <v>6</v>
      </c>
      <c r="B166" s="252">
        <v>137</v>
      </c>
      <c r="C166" s="250" t="s">
        <v>778</v>
      </c>
      <c r="D166" s="253">
        <v>0</v>
      </c>
      <c r="E166" s="253">
        <v>0</v>
      </c>
      <c r="F166" s="254">
        <v>150000</v>
      </c>
      <c r="G166" s="254">
        <v>150000</v>
      </c>
      <c r="H166" s="253">
        <v>0</v>
      </c>
      <c r="I166" s="253">
        <v>0</v>
      </c>
      <c r="K166" s="253">
        <f t="shared" si="4"/>
        <v>0</v>
      </c>
      <c r="L166" s="253">
        <f t="shared" si="5"/>
        <v>0</v>
      </c>
    </row>
    <row r="167" spans="1:12" x14ac:dyDescent="0.2">
      <c r="A167" s="252">
        <v>6</v>
      </c>
      <c r="B167" s="252">
        <v>138</v>
      </c>
      <c r="C167" s="250" t="s">
        <v>777</v>
      </c>
      <c r="D167" s="253">
        <v>0</v>
      </c>
      <c r="E167" s="253">
        <v>0</v>
      </c>
      <c r="F167" s="254">
        <v>190150</v>
      </c>
      <c r="G167" s="254">
        <v>190150</v>
      </c>
      <c r="H167" s="253">
        <v>0</v>
      </c>
      <c r="I167" s="253">
        <v>0</v>
      </c>
      <c r="K167" s="253">
        <f t="shared" si="4"/>
        <v>0</v>
      </c>
      <c r="L167" s="253">
        <f t="shared" si="5"/>
        <v>0</v>
      </c>
    </row>
    <row r="168" spans="1:12" x14ac:dyDescent="0.2">
      <c r="A168" s="252">
        <v>6</v>
      </c>
      <c r="B168" s="252">
        <v>139</v>
      </c>
      <c r="C168" s="250" t="s">
        <v>776</v>
      </c>
      <c r="D168" s="253">
        <v>0</v>
      </c>
      <c r="E168" s="253">
        <v>0</v>
      </c>
      <c r="F168" s="254">
        <v>810000</v>
      </c>
      <c r="G168" s="254">
        <v>810000</v>
      </c>
      <c r="H168" s="253">
        <v>0</v>
      </c>
      <c r="I168" s="253">
        <v>0</v>
      </c>
      <c r="K168" s="253">
        <f t="shared" si="4"/>
        <v>0</v>
      </c>
      <c r="L168" s="253">
        <f t="shared" si="5"/>
        <v>0</v>
      </c>
    </row>
    <row r="169" spans="1:12" x14ac:dyDescent="0.2">
      <c r="A169" s="252">
        <v>6</v>
      </c>
      <c r="B169" s="252">
        <v>140</v>
      </c>
      <c r="C169" s="250" t="s">
        <v>775</v>
      </c>
      <c r="D169" s="253">
        <v>0</v>
      </c>
      <c r="E169" s="253">
        <v>0</v>
      </c>
      <c r="F169" s="254">
        <v>92575</v>
      </c>
      <c r="G169" s="254">
        <v>92575</v>
      </c>
      <c r="H169" s="253">
        <v>0</v>
      </c>
      <c r="I169" s="253">
        <v>0</v>
      </c>
      <c r="K169" s="253">
        <f t="shared" si="4"/>
        <v>0</v>
      </c>
      <c r="L169" s="253">
        <f t="shared" si="5"/>
        <v>0</v>
      </c>
    </row>
    <row r="170" spans="1:12" x14ac:dyDescent="0.2">
      <c r="A170" s="252">
        <v>6</v>
      </c>
      <c r="B170" s="252">
        <v>141</v>
      </c>
      <c r="C170" s="250" t="s">
        <v>774</v>
      </c>
      <c r="D170" s="253">
        <v>0</v>
      </c>
      <c r="E170" s="253">
        <v>0</v>
      </c>
      <c r="F170" s="254">
        <v>783725</v>
      </c>
      <c r="G170" s="254">
        <v>783725</v>
      </c>
      <c r="H170" s="253">
        <v>0</v>
      </c>
      <c r="I170" s="253">
        <v>0</v>
      </c>
      <c r="K170" s="253">
        <f t="shared" si="4"/>
        <v>0</v>
      </c>
      <c r="L170" s="253">
        <f t="shared" si="5"/>
        <v>0</v>
      </c>
    </row>
    <row r="171" spans="1:12" x14ac:dyDescent="0.2">
      <c r="A171" s="252">
        <v>6</v>
      </c>
      <c r="B171" s="252">
        <v>142</v>
      </c>
      <c r="C171" s="250" t="s">
        <v>773</v>
      </c>
      <c r="D171" s="253">
        <v>0</v>
      </c>
      <c r="E171" s="253">
        <v>0</v>
      </c>
      <c r="F171" s="254">
        <v>285775</v>
      </c>
      <c r="G171" s="254">
        <v>285775</v>
      </c>
      <c r="H171" s="253">
        <v>0</v>
      </c>
      <c r="I171" s="253">
        <v>0</v>
      </c>
      <c r="K171" s="253">
        <f t="shared" si="4"/>
        <v>0</v>
      </c>
      <c r="L171" s="253">
        <f t="shared" si="5"/>
        <v>0</v>
      </c>
    </row>
    <row r="172" spans="1:12" x14ac:dyDescent="0.2">
      <c r="A172" s="252">
        <v>6</v>
      </c>
      <c r="B172" s="252">
        <v>143</v>
      </c>
      <c r="C172" s="250" t="s">
        <v>772</v>
      </c>
      <c r="D172" s="253">
        <v>0</v>
      </c>
      <c r="E172" s="253">
        <v>0</v>
      </c>
      <c r="F172" s="254">
        <v>129950</v>
      </c>
      <c r="G172" s="254">
        <v>129950</v>
      </c>
      <c r="H172" s="253">
        <v>0</v>
      </c>
      <c r="I172" s="253">
        <v>0</v>
      </c>
      <c r="K172" s="253">
        <f t="shared" si="4"/>
        <v>0</v>
      </c>
      <c r="L172" s="253">
        <f t="shared" si="5"/>
        <v>0</v>
      </c>
    </row>
    <row r="173" spans="1:12" x14ac:dyDescent="0.2">
      <c r="A173" s="252">
        <v>6</v>
      </c>
      <c r="B173" s="252">
        <v>144</v>
      </c>
      <c r="C173" s="250" t="s">
        <v>771</v>
      </c>
      <c r="D173" s="253">
        <v>0</v>
      </c>
      <c r="E173" s="253">
        <v>0</v>
      </c>
      <c r="F173" s="254">
        <v>604900</v>
      </c>
      <c r="G173" s="254">
        <v>604900</v>
      </c>
      <c r="H173" s="253">
        <v>0</v>
      </c>
      <c r="I173" s="253">
        <v>0</v>
      </c>
      <c r="K173" s="253">
        <f t="shared" si="4"/>
        <v>0</v>
      </c>
      <c r="L173" s="253">
        <f t="shared" si="5"/>
        <v>0</v>
      </c>
    </row>
    <row r="174" spans="1:12" x14ac:dyDescent="0.2">
      <c r="A174" s="252">
        <v>6</v>
      </c>
      <c r="B174" s="252">
        <v>145</v>
      </c>
      <c r="C174" s="250" t="s">
        <v>770</v>
      </c>
      <c r="D174" s="253">
        <v>0</v>
      </c>
      <c r="E174" s="253">
        <v>0</v>
      </c>
      <c r="F174" s="254">
        <v>333500</v>
      </c>
      <c r="G174" s="254">
        <v>333500</v>
      </c>
      <c r="H174" s="253">
        <v>0</v>
      </c>
      <c r="I174" s="253">
        <v>0</v>
      </c>
      <c r="K174" s="253">
        <f t="shared" si="4"/>
        <v>0</v>
      </c>
      <c r="L174" s="253">
        <f t="shared" si="5"/>
        <v>0</v>
      </c>
    </row>
    <row r="175" spans="1:12" x14ac:dyDescent="0.2">
      <c r="A175" s="252">
        <v>6</v>
      </c>
      <c r="B175" s="252">
        <v>146</v>
      </c>
      <c r="C175" s="250" t="s">
        <v>769</v>
      </c>
      <c r="D175" s="253">
        <v>0</v>
      </c>
      <c r="E175" s="253">
        <v>0</v>
      </c>
      <c r="F175" s="254">
        <v>209300</v>
      </c>
      <c r="G175" s="254">
        <v>209300</v>
      </c>
      <c r="H175" s="253">
        <v>0</v>
      </c>
      <c r="I175" s="253">
        <v>0</v>
      </c>
      <c r="K175" s="253">
        <f t="shared" si="4"/>
        <v>0</v>
      </c>
      <c r="L175" s="253">
        <f t="shared" si="5"/>
        <v>0</v>
      </c>
    </row>
    <row r="176" spans="1:12" x14ac:dyDescent="0.2">
      <c r="A176" s="252">
        <v>6</v>
      </c>
      <c r="B176" s="252">
        <v>147</v>
      </c>
      <c r="C176" s="250" t="s">
        <v>768</v>
      </c>
      <c r="D176" s="253">
        <v>0</v>
      </c>
      <c r="E176" s="253">
        <v>0</v>
      </c>
      <c r="F176" s="254">
        <v>1920615</v>
      </c>
      <c r="G176" s="254">
        <v>1920615</v>
      </c>
      <c r="H176" s="253">
        <v>0</v>
      </c>
      <c r="I176" s="253">
        <v>0</v>
      </c>
      <c r="K176" s="253">
        <f t="shared" si="4"/>
        <v>0</v>
      </c>
      <c r="L176" s="253">
        <f t="shared" si="5"/>
        <v>0</v>
      </c>
    </row>
    <row r="177" spans="1:12" x14ac:dyDescent="0.2">
      <c r="A177" s="252">
        <v>6</v>
      </c>
      <c r="B177" s="252">
        <v>148</v>
      </c>
      <c r="C177" s="250" t="s">
        <v>767</v>
      </c>
      <c r="D177" s="253">
        <v>0</v>
      </c>
      <c r="E177" s="253">
        <v>0</v>
      </c>
      <c r="F177" s="254">
        <v>135000</v>
      </c>
      <c r="G177" s="254">
        <v>135000</v>
      </c>
      <c r="H177" s="253">
        <v>0</v>
      </c>
      <c r="I177" s="253">
        <v>0</v>
      </c>
      <c r="K177" s="253">
        <f t="shared" si="4"/>
        <v>0</v>
      </c>
      <c r="L177" s="253">
        <f t="shared" si="5"/>
        <v>0</v>
      </c>
    </row>
    <row r="178" spans="1:12" x14ac:dyDescent="0.2">
      <c r="A178" s="252">
        <v>6</v>
      </c>
      <c r="B178" s="252">
        <v>149</v>
      </c>
      <c r="C178" s="250" t="s">
        <v>766</v>
      </c>
      <c r="D178" s="253">
        <v>0</v>
      </c>
      <c r="E178" s="253">
        <v>0</v>
      </c>
      <c r="F178" s="254">
        <v>223445</v>
      </c>
      <c r="G178" s="254">
        <v>223445</v>
      </c>
      <c r="H178" s="253">
        <v>0</v>
      </c>
      <c r="I178" s="253">
        <v>0</v>
      </c>
      <c r="K178" s="253">
        <f t="shared" si="4"/>
        <v>0</v>
      </c>
      <c r="L178" s="253">
        <f t="shared" si="5"/>
        <v>0</v>
      </c>
    </row>
    <row r="179" spans="1:12" x14ac:dyDescent="0.2">
      <c r="A179" s="252">
        <v>6</v>
      </c>
      <c r="B179" s="252">
        <v>150</v>
      </c>
      <c r="C179" s="250" t="s">
        <v>765</v>
      </c>
      <c r="D179" s="253">
        <v>0</v>
      </c>
      <c r="E179" s="253">
        <v>0</v>
      </c>
      <c r="F179" s="254">
        <v>4679925</v>
      </c>
      <c r="G179" s="254">
        <v>4679925</v>
      </c>
      <c r="H179" s="253">
        <v>0</v>
      </c>
      <c r="I179" s="253">
        <v>0</v>
      </c>
      <c r="K179" s="253">
        <f t="shared" si="4"/>
        <v>0</v>
      </c>
      <c r="L179" s="253">
        <f t="shared" si="5"/>
        <v>0</v>
      </c>
    </row>
    <row r="180" spans="1:12" x14ac:dyDescent="0.2">
      <c r="A180" s="252">
        <v>6</v>
      </c>
      <c r="B180" s="252">
        <v>151</v>
      </c>
      <c r="C180" s="250" t="s">
        <v>764</v>
      </c>
      <c r="D180" s="253">
        <v>0</v>
      </c>
      <c r="E180" s="253">
        <v>0</v>
      </c>
      <c r="F180" s="254">
        <v>109135</v>
      </c>
      <c r="G180" s="254">
        <v>109135</v>
      </c>
      <c r="H180" s="253">
        <v>0</v>
      </c>
      <c r="I180" s="253">
        <v>0</v>
      </c>
      <c r="K180" s="253">
        <f t="shared" si="4"/>
        <v>0</v>
      </c>
      <c r="L180" s="253">
        <f t="shared" si="5"/>
        <v>0</v>
      </c>
    </row>
    <row r="181" spans="1:12" x14ac:dyDescent="0.2">
      <c r="A181" s="252">
        <v>6</v>
      </c>
      <c r="B181" s="252">
        <v>152</v>
      </c>
      <c r="C181" s="250" t="s">
        <v>763</v>
      </c>
      <c r="D181" s="253">
        <v>0</v>
      </c>
      <c r="E181" s="253">
        <v>0</v>
      </c>
      <c r="F181" s="254">
        <v>209500</v>
      </c>
      <c r="G181" s="254">
        <v>209500</v>
      </c>
      <c r="H181" s="253">
        <v>0</v>
      </c>
      <c r="I181" s="253">
        <v>0</v>
      </c>
      <c r="K181" s="253">
        <f t="shared" si="4"/>
        <v>0</v>
      </c>
      <c r="L181" s="253">
        <f t="shared" si="5"/>
        <v>0</v>
      </c>
    </row>
    <row r="182" spans="1:12" x14ac:dyDescent="0.2">
      <c r="A182" s="252">
        <v>6</v>
      </c>
      <c r="B182" s="252">
        <v>153</v>
      </c>
      <c r="C182" s="250" t="s">
        <v>762</v>
      </c>
      <c r="D182" s="253">
        <v>0</v>
      </c>
      <c r="E182" s="253">
        <v>0</v>
      </c>
      <c r="F182" s="254">
        <v>1216366</v>
      </c>
      <c r="G182" s="254">
        <v>1216366</v>
      </c>
      <c r="H182" s="253">
        <v>0</v>
      </c>
      <c r="I182" s="253">
        <v>0</v>
      </c>
      <c r="K182" s="253">
        <f t="shared" si="4"/>
        <v>0</v>
      </c>
      <c r="L182" s="253">
        <f t="shared" si="5"/>
        <v>0</v>
      </c>
    </row>
    <row r="183" spans="1:12" x14ac:dyDescent="0.2">
      <c r="A183" s="252">
        <v>6</v>
      </c>
      <c r="B183" s="252">
        <v>154</v>
      </c>
      <c r="C183" s="250" t="s">
        <v>761</v>
      </c>
      <c r="D183" s="253">
        <v>0</v>
      </c>
      <c r="E183" s="253">
        <v>0</v>
      </c>
      <c r="F183" s="254">
        <v>116150</v>
      </c>
      <c r="G183" s="254">
        <v>116150</v>
      </c>
      <c r="H183" s="253">
        <v>0</v>
      </c>
      <c r="I183" s="253">
        <v>0</v>
      </c>
      <c r="K183" s="253">
        <f t="shared" si="4"/>
        <v>0</v>
      </c>
      <c r="L183" s="253">
        <f t="shared" si="5"/>
        <v>0</v>
      </c>
    </row>
    <row r="184" spans="1:12" x14ac:dyDescent="0.2">
      <c r="A184" s="252">
        <v>6</v>
      </c>
      <c r="B184" s="252">
        <v>155</v>
      </c>
      <c r="C184" s="250" t="s">
        <v>760</v>
      </c>
      <c r="D184" s="253">
        <v>0</v>
      </c>
      <c r="E184" s="253">
        <v>0</v>
      </c>
      <c r="F184" s="254">
        <v>3400433</v>
      </c>
      <c r="G184" s="254">
        <v>4691233</v>
      </c>
      <c r="H184" s="253">
        <v>0</v>
      </c>
      <c r="I184" s="254">
        <v>1290800</v>
      </c>
      <c r="K184" s="254">
        <f t="shared" si="4"/>
        <v>0</v>
      </c>
      <c r="L184" s="254">
        <f t="shared" si="5"/>
        <v>1290800</v>
      </c>
    </row>
    <row r="185" spans="1:12" x14ac:dyDescent="0.2">
      <c r="A185" s="252">
        <v>6</v>
      </c>
      <c r="B185" s="252">
        <v>156</v>
      </c>
      <c r="C185" s="250" t="s">
        <v>759</v>
      </c>
      <c r="D185" s="253">
        <v>0</v>
      </c>
      <c r="E185" s="253">
        <v>0</v>
      </c>
      <c r="F185" s="254">
        <v>86135</v>
      </c>
      <c r="G185" s="254">
        <v>86135</v>
      </c>
      <c r="H185" s="253">
        <v>0</v>
      </c>
      <c r="I185" s="253">
        <v>0</v>
      </c>
      <c r="K185" s="253">
        <f t="shared" si="4"/>
        <v>0</v>
      </c>
      <c r="L185" s="253">
        <f t="shared" si="5"/>
        <v>0</v>
      </c>
    </row>
    <row r="186" spans="1:12" x14ac:dyDescent="0.2">
      <c r="A186" s="252">
        <v>6</v>
      </c>
      <c r="B186" s="252">
        <v>157</v>
      </c>
      <c r="C186" s="250" t="s">
        <v>758</v>
      </c>
      <c r="D186" s="253">
        <v>0</v>
      </c>
      <c r="E186" s="253">
        <v>0</v>
      </c>
      <c r="F186" s="254">
        <v>172500</v>
      </c>
      <c r="G186" s="254">
        <v>172500</v>
      </c>
      <c r="H186" s="253">
        <v>0</v>
      </c>
      <c r="I186" s="253">
        <v>0</v>
      </c>
      <c r="K186" s="253">
        <f t="shared" si="4"/>
        <v>0</v>
      </c>
      <c r="L186" s="253">
        <f t="shared" si="5"/>
        <v>0</v>
      </c>
    </row>
    <row r="187" spans="1:12" x14ac:dyDescent="0.2">
      <c r="A187" s="252">
        <v>6</v>
      </c>
      <c r="B187" s="252">
        <v>158</v>
      </c>
      <c r="C187" s="250" t="s">
        <v>757</v>
      </c>
      <c r="D187" s="253">
        <v>0</v>
      </c>
      <c r="E187" s="253">
        <v>0</v>
      </c>
      <c r="F187" s="254">
        <v>225400</v>
      </c>
      <c r="G187" s="254">
        <v>225400</v>
      </c>
      <c r="H187" s="253">
        <v>0</v>
      </c>
      <c r="I187" s="253">
        <v>0</v>
      </c>
      <c r="K187" s="253">
        <f t="shared" si="4"/>
        <v>0</v>
      </c>
      <c r="L187" s="253">
        <f t="shared" si="5"/>
        <v>0</v>
      </c>
    </row>
    <row r="188" spans="1:12" x14ac:dyDescent="0.2">
      <c r="A188" s="252">
        <v>6</v>
      </c>
      <c r="B188" s="252">
        <v>160</v>
      </c>
      <c r="C188" s="250" t="s">
        <v>756</v>
      </c>
      <c r="D188" s="253">
        <v>0</v>
      </c>
      <c r="E188" s="253">
        <v>0</v>
      </c>
      <c r="F188" s="254">
        <v>84410</v>
      </c>
      <c r="G188" s="254">
        <v>84410</v>
      </c>
      <c r="H188" s="253">
        <v>0</v>
      </c>
      <c r="I188" s="253">
        <v>0</v>
      </c>
      <c r="K188" s="253">
        <f t="shared" si="4"/>
        <v>0</v>
      </c>
      <c r="L188" s="253">
        <f t="shared" si="5"/>
        <v>0</v>
      </c>
    </row>
    <row r="189" spans="1:12" x14ac:dyDescent="0.2">
      <c r="A189" s="252">
        <v>6</v>
      </c>
      <c r="B189" s="252">
        <v>161</v>
      </c>
      <c r="C189" s="250" t="s">
        <v>755</v>
      </c>
      <c r="D189" s="253">
        <v>0</v>
      </c>
      <c r="E189" s="253">
        <v>0</v>
      </c>
      <c r="F189" s="254">
        <v>253000</v>
      </c>
      <c r="G189" s="254">
        <v>253000</v>
      </c>
      <c r="H189" s="253">
        <v>0</v>
      </c>
      <c r="I189" s="253">
        <v>0</v>
      </c>
      <c r="K189" s="253">
        <f t="shared" si="4"/>
        <v>0</v>
      </c>
      <c r="L189" s="253">
        <f t="shared" si="5"/>
        <v>0</v>
      </c>
    </row>
    <row r="190" spans="1:12" x14ac:dyDescent="0.2">
      <c r="A190" s="252">
        <v>6</v>
      </c>
      <c r="B190" s="252">
        <v>162</v>
      </c>
      <c r="C190" s="250" t="s">
        <v>754</v>
      </c>
      <c r="D190" s="253">
        <v>0</v>
      </c>
      <c r="E190" s="253">
        <v>0</v>
      </c>
      <c r="F190" s="254">
        <v>160425</v>
      </c>
      <c r="G190" s="254">
        <v>160425</v>
      </c>
      <c r="H190" s="253">
        <v>0</v>
      </c>
      <c r="I190" s="253">
        <v>0</v>
      </c>
      <c r="K190" s="253">
        <f t="shared" si="4"/>
        <v>0</v>
      </c>
      <c r="L190" s="253">
        <f t="shared" si="5"/>
        <v>0</v>
      </c>
    </row>
    <row r="191" spans="1:12" x14ac:dyDescent="0.2">
      <c r="A191" s="252">
        <v>6</v>
      </c>
      <c r="B191" s="252">
        <v>163</v>
      </c>
      <c r="C191" s="250" t="s">
        <v>753</v>
      </c>
      <c r="D191" s="253">
        <v>0</v>
      </c>
      <c r="E191" s="253">
        <v>0</v>
      </c>
      <c r="F191" s="254">
        <v>117300</v>
      </c>
      <c r="G191" s="254">
        <v>117300</v>
      </c>
      <c r="H191" s="253">
        <v>0</v>
      </c>
      <c r="I191" s="253">
        <v>0</v>
      </c>
      <c r="K191" s="253">
        <f t="shared" si="4"/>
        <v>0</v>
      </c>
      <c r="L191" s="253">
        <f t="shared" si="5"/>
        <v>0</v>
      </c>
    </row>
    <row r="192" spans="1:12" x14ac:dyDescent="0.2">
      <c r="A192" s="252">
        <v>6</v>
      </c>
      <c r="B192" s="252">
        <v>164</v>
      </c>
      <c r="C192" s="250" t="s">
        <v>752</v>
      </c>
      <c r="D192" s="253">
        <v>0</v>
      </c>
      <c r="E192" s="253">
        <v>0</v>
      </c>
      <c r="F192" s="254">
        <v>3078435</v>
      </c>
      <c r="G192" s="254">
        <v>2754135</v>
      </c>
      <c r="H192" s="254">
        <v>324300</v>
      </c>
      <c r="I192" s="253">
        <v>0</v>
      </c>
      <c r="K192" s="253">
        <f t="shared" si="4"/>
        <v>0</v>
      </c>
      <c r="L192" s="253">
        <f t="shared" si="5"/>
        <v>-324300</v>
      </c>
    </row>
    <row r="193" spans="1:12" x14ac:dyDescent="0.2">
      <c r="A193" s="252">
        <v>6</v>
      </c>
      <c r="B193" s="252">
        <v>165</v>
      </c>
      <c r="C193" s="250" t="s">
        <v>751</v>
      </c>
      <c r="D193" s="253">
        <v>0</v>
      </c>
      <c r="E193" s="253">
        <v>0</v>
      </c>
      <c r="F193" s="254">
        <v>121900</v>
      </c>
      <c r="G193" s="254">
        <v>121900</v>
      </c>
      <c r="H193" s="253">
        <v>0</v>
      </c>
      <c r="I193" s="253">
        <v>0</v>
      </c>
      <c r="K193" s="253">
        <f t="shared" si="4"/>
        <v>0</v>
      </c>
      <c r="L193" s="253">
        <f t="shared" si="5"/>
        <v>0</v>
      </c>
    </row>
    <row r="194" spans="1:12" x14ac:dyDescent="0.2">
      <c r="A194" s="252">
        <v>6</v>
      </c>
      <c r="B194" s="252">
        <v>166</v>
      </c>
      <c r="C194" s="250" t="s">
        <v>750</v>
      </c>
      <c r="D194" s="253">
        <v>0</v>
      </c>
      <c r="E194" s="253">
        <v>0</v>
      </c>
      <c r="F194" s="254">
        <v>3134900</v>
      </c>
      <c r="G194" s="254">
        <v>3134900</v>
      </c>
      <c r="H194" s="253">
        <v>0</v>
      </c>
      <c r="I194" s="253">
        <v>0</v>
      </c>
      <c r="K194" s="253">
        <f t="shared" si="4"/>
        <v>0</v>
      </c>
      <c r="L194" s="253">
        <f t="shared" si="5"/>
        <v>0</v>
      </c>
    </row>
    <row r="195" spans="1:12" x14ac:dyDescent="0.2">
      <c r="A195" s="252">
        <v>6</v>
      </c>
      <c r="B195" s="252">
        <v>167</v>
      </c>
      <c r="C195" s="250" t="s">
        <v>749</v>
      </c>
      <c r="D195" s="253">
        <v>0</v>
      </c>
      <c r="E195" s="253">
        <v>0</v>
      </c>
      <c r="F195" s="254">
        <v>78200</v>
      </c>
      <c r="G195" s="254">
        <v>78200</v>
      </c>
      <c r="H195" s="253">
        <v>0</v>
      </c>
      <c r="I195" s="253">
        <v>0</v>
      </c>
      <c r="K195" s="253">
        <f t="shared" ref="K195:K258" si="6">E195-D195</f>
        <v>0</v>
      </c>
      <c r="L195" s="253">
        <f t="shared" ref="L195:L258" si="7">I195-H195</f>
        <v>0</v>
      </c>
    </row>
    <row r="196" spans="1:12" x14ac:dyDescent="0.2">
      <c r="A196" s="252">
        <v>6</v>
      </c>
      <c r="B196" s="252">
        <v>168</v>
      </c>
      <c r="C196" s="250" t="s">
        <v>748</v>
      </c>
      <c r="D196" s="253">
        <v>0</v>
      </c>
      <c r="E196" s="253">
        <v>0</v>
      </c>
      <c r="F196" s="254">
        <v>106950</v>
      </c>
      <c r="G196" s="254">
        <v>106950</v>
      </c>
      <c r="H196" s="253">
        <v>0</v>
      </c>
      <c r="I196" s="253">
        <v>0</v>
      </c>
      <c r="K196" s="253">
        <f t="shared" si="6"/>
        <v>0</v>
      </c>
      <c r="L196" s="253">
        <f t="shared" si="7"/>
        <v>0</v>
      </c>
    </row>
    <row r="197" spans="1:12" x14ac:dyDescent="0.2">
      <c r="A197" s="252">
        <v>6</v>
      </c>
      <c r="B197" s="252">
        <v>169</v>
      </c>
      <c r="C197" s="250" t="s">
        <v>747</v>
      </c>
      <c r="D197" s="253">
        <v>0</v>
      </c>
      <c r="E197" s="253">
        <v>0</v>
      </c>
      <c r="F197" s="254">
        <v>160000</v>
      </c>
      <c r="G197" s="254">
        <v>160000</v>
      </c>
      <c r="H197" s="253">
        <v>0</v>
      </c>
      <c r="I197" s="253">
        <v>0</v>
      </c>
      <c r="K197" s="253">
        <f t="shared" si="6"/>
        <v>0</v>
      </c>
      <c r="L197" s="253">
        <f t="shared" si="7"/>
        <v>0</v>
      </c>
    </row>
    <row r="198" spans="1:12" x14ac:dyDescent="0.2">
      <c r="A198" s="252">
        <v>6</v>
      </c>
      <c r="B198" s="252">
        <v>170</v>
      </c>
      <c r="C198" s="250" t="s">
        <v>746</v>
      </c>
      <c r="D198" s="253">
        <v>0</v>
      </c>
      <c r="E198" s="253">
        <v>0</v>
      </c>
      <c r="F198" s="254">
        <v>1325250</v>
      </c>
      <c r="G198" s="254">
        <v>1325250</v>
      </c>
      <c r="H198" s="253">
        <v>0</v>
      </c>
      <c r="I198" s="253">
        <v>0</v>
      </c>
      <c r="K198" s="253">
        <f t="shared" si="6"/>
        <v>0</v>
      </c>
      <c r="L198" s="253">
        <f t="shared" si="7"/>
        <v>0</v>
      </c>
    </row>
    <row r="199" spans="1:12" x14ac:dyDescent="0.2">
      <c r="A199" s="252">
        <v>6</v>
      </c>
      <c r="B199" s="252">
        <v>171</v>
      </c>
      <c r="C199" s="250" t="s">
        <v>745</v>
      </c>
      <c r="D199" s="253">
        <v>0</v>
      </c>
      <c r="E199" s="253">
        <v>0</v>
      </c>
      <c r="F199" s="254">
        <v>79350</v>
      </c>
      <c r="G199" s="254">
        <v>79350</v>
      </c>
      <c r="H199" s="253">
        <v>0</v>
      </c>
      <c r="I199" s="253">
        <v>0</v>
      </c>
      <c r="K199" s="253">
        <f t="shared" si="6"/>
        <v>0</v>
      </c>
      <c r="L199" s="253">
        <f t="shared" si="7"/>
        <v>0</v>
      </c>
    </row>
    <row r="200" spans="1:12" x14ac:dyDescent="0.2">
      <c r="A200" s="252">
        <v>6</v>
      </c>
      <c r="B200" s="252">
        <v>172</v>
      </c>
      <c r="C200" s="250" t="s">
        <v>744</v>
      </c>
      <c r="D200" s="253">
        <v>0</v>
      </c>
      <c r="E200" s="253">
        <v>0</v>
      </c>
      <c r="F200" s="254">
        <v>430400</v>
      </c>
      <c r="G200" s="254">
        <v>430400</v>
      </c>
      <c r="H200" s="253">
        <v>0</v>
      </c>
      <c r="I200" s="253">
        <v>0</v>
      </c>
      <c r="K200" s="253">
        <f t="shared" si="6"/>
        <v>0</v>
      </c>
      <c r="L200" s="253">
        <f t="shared" si="7"/>
        <v>0</v>
      </c>
    </row>
    <row r="201" spans="1:12" x14ac:dyDescent="0.2">
      <c r="A201" s="252">
        <v>6</v>
      </c>
      <c r="B201" s="252">
        <v>173</v>
      </c>
      <c r="C201" s="250" t="s">
        <v>743</v>
      </c>
      <c r="D201" s="253">
        <v>0</v>
      </c>
      <c r="E201" s="253">
        <v>0</v>
      </c>
      <c r="F201" s="254">
        <v>159850</v>
      </c>
      <c r="G201" s="254">
        <v>159850</v>
      </c>
      <c r="H201" s="253">
        <v>0</v>
      </c>
      <c r="I201" s="253">
        <v>0</v>
      </c>
      <c r="K201" s="253">
        <f t="shared" si="6"/>
        <v>0</v>
      </c>
      <c r="L201" s="253">
        <f t="shared" si="7"/>
        <v>0</v>
      </c>
    </row>
    <row r="202" spans="1:12" x14ac:dyDescent="0.2">
      <c r="A202" s="252">
        <v>6</v>
      </c>
      <c r="B202" s="252">
        <v>174</v>
      </c>
      <c r="C202" s="250" t="s">
        <v>742</v>
      </c>
      <c r="D202" s="253">
        <v>0</v>
      </c>
      <c r="E202" s="253">
        <v>0</v>
      </c>
      <c r="F202" s="254">
        <v>147000</v>
      </c>
      <c r="G202" s="254">
        <v>147000</v>
      </c>
      <c r="H202" s="253">
        <v>0</v>
      </c>
      <c r="I202" s="253">
        <v>0</v>
      </c>
      <c r="K202" s="253">
        <f t="shared" si="6"/>
        <v>0</v>
      </c>
      <c r="L202" s="253">
        <f t="shared" si="7"/>
        <v>0</v>
      </c>
    </row>
    <row r="203" spans="1:12" x14ac:dyDescent="0.2">
      <c r="A203" s="252">
        <v>6</v>
      </c>
      <c r="B203" s="252">
        <v>175</v>
      </c>
      <c r="C203" s="250" t="s">
        <v>741</v>
      </c>
      <c r="D203" s="253">
        <v>0</v>
      </c>
      <c r="E203" s="253">
        <v>0</v>
      </c>
      <c r="F203" s="254">
        <v>184000</v>
      </c>
      <c r="G203" s="254">
        <v>184000</v>
      </c>
      <c r="H203" s="253">
        <v>0</v>
      </c>
      <c r="I203" s="253">
        <v>0</v>
      </c>
      <c r="K203" s="253">
        <f t="shared" si="6"/>
        <v>0</v>
      </c>
      <c r="L203" s="253">
        <f t="shared" si="7"/>
        <v>0</v>
      </c>
    </row>
    <row r="204" spans="1:12" x14ac:dyDescent="0.2">
      <c r="A204" s="252">
        <v>6</v>
      </c>
      <c r="B204" s="252">
        <v>176</v>
      </c>
      <c r="C204" s="250" t="s">
        <v>740</v>
      </c>
      <c r="D204" s="253">
        <v>0</v>
      </c>
      <c r="E204" s="253">
        <v>0</v>
      </c>
      <c r="F204" s="254">
        <v>191555.5</v>
      </c>
      <c r="G204" s="254">
        <v>191555.5</v>
      </c>
      <c r="H204" s="253">
        <v>0</v>
      </c>
      <c r="I204" s="253">
        <v>0</v>
      </c>
      <c r="K204" s="253">
        <f t="shared" si="6"/>
        <v>0</v>
      </c>
      <c r="L204" s="253">
        <f t="shared" si="7"/>
        <v>0</v>
      </c>
    </row>
    <row r="205" spans="1:12" x14ac:dyDescent="0.2">
      <c r="A205" s="252">
        <v>6</v>
      </c>
      <c r="B205" s="252">
        <v>177</v>
      </c>
      <c r="C205" s="250" t="s">
        <v>739</v>
      </c>
      <c r="D205" s="253">
        <v>0</v>
      </c>
      <c r="E205" s="253">
        <v>0</v>
      </c>
      <c r="F205" s="254">
        <v>74750</v>
      </c>
      <c r="G205" s="254">
        <v>74750</v>
      </c>
      <c r="H205" s="253">
        <v>0</v>
      </c>
      <c r="I205" s="253">
        <v>0</v>
      </c>
      <c r="K205" s="253">
        <f t="shared" si="6"/>
        <v>0</v>
      </c>
      <c r="L205" s="253">
        <f t="shared" si="7"/>
        <v>0</v>
      </c>
    </row>
    <row r="206" spans="1:12" x14ac:dyDescent="0.2">
      <c r="A206" s="252">
        <v>6</v>
      </c>
      <c r="B206" s="252">
        <v>178</v>
      </c>
      <c r="C206" s="250" t="s">
        <v>738</v>
      </c>
      <c r="D206" s="253">
        <v>0</v>
      </c>
      <c r="E206" s="253">
        <v>0</v>
      </c>
      <c r="F206" s="254">
        <v>78200</v>
      </c>
      <c r="G206" s="254">
        <v>78200</v>
      </c>
      <c r="H206" s="253">
        <v>0</v>
      </c>
      <c r="I206" s="253">
        <v>0</v>
      </c>
      <c r="K206" s="253">
        <f t="shared" si="6"/>
        <v>0</v>
      </c>
      <c r="L206" s="253">
        <f t="shared" si="7"/>
        <v>0</v>
      </c>
    </row>
    <row r="207" spans="1:12" x14ac:dyDescent="0.2">
      <c r="A207" s="252">
        <v>6</v>
      </c>
      <c r="B207" s="252">
        <v>179</v>
      </c>
      <c r="C207" s="250" t="s">
        <v>737</v>
      </c>
      <c r="D207" s="253">
        <v>0</v>
      </c>
      <c r="E207" s="253">
        <v>0</v>
      </c>
      <c r="F207" s="254">
        <v>71100</v>
      </c>
      <c r="G207" s="254">
        <v>148700</v>
      </c>
      <c r="H207" s="253">
        <v>0</v>
      </c>
      <c r="I207" s="254">
        <v>77600</v>
      </c>
      <c r="K207" s="254">
        <f t="shared" si="6"/>
        <v>0</v>
      </c>
      <c r="L207" s="254">
        <f t="shared" si="7"/>
        <v>77600</v>
      </c>
    </row>
    <row r="208" spans="1:12" x14ac:dyDescent="0.2">
      <c r="A208" s="262">
        <v>4</v>
      </c>
      <c r="B208" s="262">
        <v>2</v>
      </c>
      <c r="C208" s="263" t="s">
        <v>600</v>
      </c>
      <c r="D208" s="264">
        <v>33654</v>
      </c>
      <c r="E208" s="264">
        <v>182415</v>
      </c>
      <c r="F208" s="264">
        <v>5685532.1100000003</v>
      </c>
      <c r="G208" s="264">
        <v>5749735.4100000001</v>
      </c>
      <c r="H208" s="264">
        <v>24150</v>
      </c>
      <c r="I208" s="264">
        <v>237114.3</v>
      </c>
      <c r="K208" s="264">
        <f t="shared" si="6"/>
        <v>148761</v>
      </c>
      <c r="L208" s="264">
        <f t="shared" si="7"/>
        <v>212964.3</v>
      </c>
    </row>
    <row r="209" spans="1:12" x14ac:dyDescent="0.2">
      <c r="A209" s="252">
        <v>5</v>
      </c>
      <c r="B209" s="252">
        <v>1</v>
      </c>
      <c r="C209" s="250" t="s">
        <v>316</v>
      </c>
      <c r="D209" s="253">
        <v>0</v>
      </c>
      <c r="E209" s="254">
        <v>182415</v>
      </c>
      <c r="F209" s="254">
        <v>298398</v>
      </c>
      <c r="G209" s="254">
        <v>310810.55</v>
      </c>
      <c r="H209" s="253">
        <v>0</v>
      </c>
      <c r="I209" s="254">
        <v>194827.55</v>
      </c>
      <c r="K209" s="254">
        <f t="shared" si="6"/>
        <v>182415</v>
      </c>
      <c r="L209" s="254">
        <f t="shared" si="7"/>
        <v>194827.55</v>
      </c>
    </row>
    <row r="210" spans="1:12" x14ac:dyDescent="0.2">
      <c r="A210" s="252">
        <v>5</v>
      </c>
      <c r="B210" s="252">
        <v>2</v>
      </c>
      <c r="C210" s="250" t="s">
        <v>601</v>
      </c>
      <c r="D210" s="253">
        <v>0</v>
      </c>
      <c r="E210" s="253">
        <v>0</v>
      </c>
      <c r="F210" s="254">
        <v>10640</v>
      </c>
      <c r="G210" s="254">
        <v>10640</v>
      </c>
      <c r="H210" s="253">
        <v>0</v>
      </c>
      <c r="I210" s="253">
        <v>0</v>
      </c>
      <c r="K210" s="253">
        <f t="shared" si="6"/>
        <v>0</v>
      </c>
      <c r="L210" s="253">
        <f t="shared" si="7"/>
        <v>0</v>
      </c>
    </row>
    <row r="211" spans="1:12" x14ac:dyDescent="0.2">
      <c r="A211" s="252">
        <v>5</v>
      </c>
      <c r="B211" s="252">
        <v>3</v>
      </c>
      <c r="C211" s="250" t="s">
        <v>602</v>
      </c>
      <c r="D211" s="253">
        <v>0</v>
      </c>
      <c r="E211" s="253">
        <v>0</v>
      </c>
      <c r="F211" s="254">
        <v>37608</v>
      </c>
      <c r="G211" s="254">
        <v>37608</v>
      </c>
      <c r="H211" s="253">
        <v>0</v>
      </c>
      <c r="I211" s="253">
        <v>0</v>
      </c>
      <c r="K211" s="253">
        <f t="shared" si="6"/>
        <v>0</v>
      </c>
      <c r="L211" s="253">
        <f t="shared" si="7"/>
        <v>0</v>
      </c>
    </row>
    <row r="212" spans="1:12" x14ac:dyDescent="0.2">
      <c r="A212" s="252">
        <v>5</v>
      </c>
      <c r="B212" s="252">
        <v>4</v>
      </c>
      <c r="C212" s="250" t="s">
        <v>603</v>
      </c>
      <c r="D212" s="254">
        <v>29154</v>
      </c>
      <c r="E212" s="253">
        <v>0</v>
      </c>
      <c r="F212" s="254">
        <v>138563.5</v>
      </c>
      <c r="G212" s="254">
        <v>167717.5</v>
      </c>
      <c r="H212" s="253">
        <v>0</v>
      </c>
      <c r="I212" s="253">
        <v>0</v>
      </c>
      <c r="K212" s="253">
        <f t="shared" si="6"/>
        <v>-29154</v>
      </c>
      <c r="L212" s="253">
        <f t="shared" si="7"/>
        <v>0</v>
      </c>
    </row>
    <row r="213" spans="1:12" x14ac:dyDescent="0.2">
      <c r="A213" s="252">
        <v>5</v>
      </c>
      <c r="B213" s="252">
        <v>5</v>
      </c>
      <c r="C213" s="250" t="s">
        <v>604</v>
      </c>
      <c r="D213" s="254">
        <v>4500</v>
      </c>
      <c r="E213" s="253">
        <v>0</v>
      </c>
      <c r="F213" s="254">
        <v>18902.5</v>
      </c>
      <c r="G213" s="254">
        <v>23402.5</v>
      </c>
      <c r="H213" s="253">
        <v>0</v>
      </c>
      <c r="I213" s="253">
        <v>0</v>
      </c>
      <c r="K213" s="253">
        <f t="shared" si="6"/>
        <v>-4500</v>
      </c>
      <c r="L213" s="253">
        <f t="shared" si="7"/>
        <v>0</v>
      </c>
    </row>
    <row r="214" spans="1:12" x14ac:dyDescent="0.2">
      <c r="A214" s="252">
        <v>5</v>
      </c>
      <c r="B214" s="252">
        <v>6</v>
      </c>
      <c r="C214" s="250" t="s">
        <v>605</v>
      </c>
      <c r="D214" s="253">
        <v>0</v>
      </c>
      <c r="E214" s="253">
        <v>0</v>
      </c>
      <c r="F214" s="254">
        <v>57000</v>
      </c>
      <c r="G214" s="254">
        <v>57000</v>
      </c>
      <c r="H214" s="253">
        <v>0</v>
      </c>
      <c r="I214" s="253">
        <v>0</v>
      </c>
      <c r="K214" s="253">
        <f t="shared" si="6"/>
        <v>0</v>
      </c>
      <c r="L214" s="253">
        <f t="shared" si="7"/>
        <v>0</v>
      </c>
    </row>
    <row r="215" spans="1:12" x14ac:dyDescent="0.2">
      <c r="A215" s="252">
        <v>5</v>
      </c>
      <c r="B215" s="252">
        <v>7</v>
      </c>
      <c r="C215" s="250" t="s">
        <v>606</v>
      </c>
      <c r="D215" s="253">
        <v>0</v>
      </c>
      <c r="E215" s="253">
        <v>0</v>
      </c>
      <c r="F215" s="254">
        <v>8875</v>
      </c>
      <c r="G215" s="254">
        <v>8875</v>
      </c>
      <c r="H215" s="253">
        <v>0</v>
      </c>
      <c r="I215" s="253">
        <v>0</v>
      </c>
      <c r="K215" s="253">
        <f t="shared" si="6"/>
        <v>0</v>
      </c>
      <c r="L215" s="253">
        <f t="shared" si="7"/>
        <v>0</v>
      </c>
    </row>
    <row r="216" spans="1:12" x14ac:dyDescent="0.2">
      <c r="A216" s="252">
        <v>5</v>
      </c>
      <c r="B216" s="252">
        <v>8</v>
      </c>
      <c r="C216" s="250" t="s">
        <v>341</v>
      </c>
      <c r="D216" s="253">
        <v>0</v>
      </c>
      <c r="E216" s="253">
        <v>0</v>
      </c>
      <c r="F216" s="254">
        <v>3058.75</v>
      </c>
      <c r="G216" s="254">
        <v>3058.75</v>
      </c>
      <c r="H216" s="253">
        <v>0</v>
      </c>
      <c r="I216" s="253">
        <v>0</v>
      </c>
      <c r="K216" s="253">
        <f t="shared" si="6"/>
        <v>0</v>
      </c>
      <c r="L216" s="253">
        <f t="shared" si="7"/>
        <v>0</v>
      </c>
    </row>
    <row r="217" spans="1:12" x14ac:dyDescent="0.2">
      <c r="A217" s="252">
        <v>5</v>
      </c>
      <c r="B217" s="252">
        <v>10</v>
      </c>
      <c r="C217" s="250" t="s">
        <v>607</v>
      </c>
      <c r="D217" s="253">
        <v>0</v>
      </c>
      <c r="E217" s="253">
        <v>0</v>
      </c>
      <c r="F217" s="254">
        <v>2890</v>
      </c>
      <c r="G217" s="254">
        <v>2890</v>
      </c>
      <c r="H217" s="253">
        <v>0</v>
      </c>
      <c r="I217" s="253">
        <v>0</v>
      </c>
      <c r="K217" s="253">
        <f t="shared" si="6"/>
        <v>0</v>
      </c>
      <c r="L217" s="253">
        <f t="shared" si="7"/>
        <v>0</v>
      </c>
    </row>
    <row r="218" spans="1:12" x14ac:dyDescent="0.2">
      <c r="A218" s="252">
        <v>5</v>
      </c>
      <c r="B218" s="252">
        <v>11</v>
      </c>
      <c r="C218" s="250" t="s">
        <v>608</v>
      </c>
      <c r="D218" s="253">
        <v>0</v>
      </c>
      <c r="E218" s="253">
        <v>0</v>
      </c>
      <c r="F218" s="254">
        <v>1220</v>
      </c>
      <c r="G218" s="254">
        <v>1220</v>
      </c>
      <c r="H218" s="253">
        <v>0</v>
      </c>
      <c r="I218" s="253">
        <v>0</v>
      </c>
      <c r="K218" s="253">
        <f t="shared" si="6"/>
        <v>0</v>
      </c>
      <c r="L218" s="253">
        <f t="shared" si="7"/>
        <v>0</v>
      </c>
    </row>
    <row r="219" spans="1:12" x14ac:dyDescent="0.2">
      <c r="A219" s="252">
        <v>5</v>
      </c>
      <c r="B219" s="252">
        <v>12</v>
      </c>
      <c r="C219" s="250" t="s">
        <v>321</v>
      </c>
      <c r="D219" s="253">
        <v>0</v>
      </c>
      <c r="E219" s="253">
        <v>0</v>
      </c>
      <c r="F219" s="254">
        <v>24424.62</v>
      </c>
      <c r="G219" s="254">
        <v>24424.62</v>
      </c>
      <c r="H219" s="253">
        <v>0</v>
      </c>
      <c r="I219" s="253">
        <v>0</v>
      </c>
      <c r="K219" s="253">
        <f t="shared" si="6"/>
        <v>0</v>
      </c>
      <c r="L219" s="253">
        <f t="shared" si="7"/>
        <v>0</v>
      </c>
    </row>
    <row r="220" spans="1:12" x14ac:dyDescent="0.2">
      <c r="A220" s="252">
        <v>5</v>
      </c>
      <c r="B220" s="252">
        <v>13</v>
      </c>
      <c r="C220" s="250" t="s">
        <v>609</v>
      </c>
      <c r="D220" s="253">
        <v>0</v>
      </c>
      <c r="E220" s="253">
        <v>0</v>
      </c>
      <c r="F220" s="254">
        <v>63531.75</v>
      </c>
      <c r="G220" s="254">
        <v>63531.75</v>
      </c>
      <c r="H220" s="253">
        <v>0</v>
      </c>
      <c r="I220" s="253">
        <v>0</v>
      </c>
      <c r="K220" s="253">
        <f t="shared" si="6"/>
        <v>0</v>
      </c>
      <c r="L220" s="253">
        <f t="shared" si="7"/>
        <v>0</v>
      </c>
    </row>
    <row r="221" spans="1:12" x14ac:dyDescent="0.2">
      <c r="A221" s="252">
        <v>5</v>
      </c>
      <c r="B221" s="252">
        <v>14</v>
      </c>
      <c r="C221" s="250" t="s">
        <v>610</v>
      </c>
      <c r="D221" s="253">
        <v>0</v>
      </c>
      <c r="E221" s="253">
        <v>0</v>
      </c>
      <c r="F221" s="254">
        <v>10838</v>
      </c>
      <c r="G221" s="254">
        <v>10838</v>
      </c>
      <c r="H221" s="253">
        <v>0</v>
      </c>
      <c r="I221" s="253">
        <v>0</v>
      </c>
      <c r="K221" s="253">
        <f t="shared" si="6"/>
        <v>0</v>
      </c>
      <c r="L221" s="253">
        <f t="shared" si="7"/>
        <v>0</v>
      </c>
    </row>
    <row r="222" spans="1:12" x14ac:dyDescent="0.2">
      <c r="A222" s="252">
        <v>5</v>
      </c>
      <c r="B222" s="252">
        <v>15</v>
      </c>
      <c r="C222" s="250" t="s">
        <v>332</v>
      </c>
      <c r="D222" s="253">
        <v>0</v>
      </c>
      <c r="E222" s="253">
        <v>0</v>
      </c>
      <c r="F222" s="254">
        <v>49579.59</v>
      </c>
      <c r="G222" s="254">
        <v>49579.59</v>
      </c>
      <c r="H222" s="253">
        <v>0</v>
      </c>
      <c r="I222" s="253">
        <v>0</v>
      </c>
      <c r="K222" s="253">
        <f t="shared" si="6"/>
        <v>0</v>
      </c>
      <c r="L222" s="253">
        <f t="shared" si="7"/>
        <v>0</v>
      </c>
    </row>
    <row r="223" spans="1:12" x14ac:dyDescent="0.2">
      <c r="A223" s="252">
        <v>5</v>
      </c>
      <c r="B223" s="252">
        <v>16</v>
      </c>
      <c r="C223" s="250" t="s">
        <v>611</v>
      </c>
      <c r="D223" s="253">
        <v>0</v>
      </c>
      <c r="E223" s="253">
        <v>0</v>
      </c>
      <c r="F223" s="254">
        <v>4000</v>
      </c>
      <c r="G223" s="254">
        <v>4000</v>
      </c>
      <c r="H223" s="253">
        <v>0</v>
      </c>
      <c r="I223" s="253">
        <v>0</v>
      </c>
      <c r="K223" s="253">
        <f t="shared" si="6"/>
        <v>0</v>
      </c>
      <c r="L223" s="253">
        <f t="shared" si="7"/>
        <v>0</v>
      </c>
    </row>
    <row r="224" spans="1:12" x14ac:dyDescent="0.2">
      <c r="A224" s="252">
        <v>5</v>
      </c>
      <c r="B224" s="252">
        <v>17</v>
      </c>
      <c r="C224" s="250" t="s">
        <v>612</v>
      </c>
      <c r="D224" s="253">
        <v>0</v>
      </c>
      <c r="E224" s="253">
        <v>0</v>
      </c>
      <c r="F224" s="254">
        <v>22300</v>
      </c>
      <c r="G224" s="254">
        <v>22300</v>
      </c>
      <c r="H224" s="253">
        <v>0</v>
      </c>
      <c r="I224" s="253">
        <v>0</v>
      </c>
      <c r="K224" s="253">
        <f t="shared" si="6"/>
        <v>0</v>
      </c>
      <c r="L224" s="253">
        <f t="shared" si="7"/>
        <v>0</v>
      </c>
    </row>
    <row r="225" spans="1:12" x14ac:dyDescent="0.2">
      <c r="A225" s="252">
        <v>5</v>
      </c>
      <c r="B225" s="252">
        <v>18</v>
      </c>
      <c r="C225" s="250" t="s">
        <v>613</v>
      </c>
      <c r="D225" s="253">
        <v>0</v>
      </c>
      <c r="E225" s="253">
        <v>0</v>
      </c>
      <c r="F225" s="254">
        <v>153630</v>
      </c>
      <c r="G225" s="254">
        <v>153630</v>
      </c>
      <c r="H225" s="253">
        <v>0</v>
      </c>
      <c r="I225" s="253">
        <v>0</v>
      </c>
      <c r="K225" s="253">
        <f t="shared" si="6"/>
        <v>0</v>
      </c>
      <c r="L225" s="253">
        <f t="shared" si="7"/>
        <v>0</v>
      </c>
    </row>
    <row r="226" spans="1:12" x14ac:dyDescent="0.2">
      <c r="A226" s="252">
        <v>5</v>
      </c>
      <c r="B226" s="252">
        <v>19</v>
      </c>
      <c r="C226" s="250" t="s">
        <v>614</v>
      </c>
      <c r="D226" s="253">
        <v>0</v>
      </c>
      <c r="E226" s="253">
        <v>0</v>
      </c>
      <c r="F226" s="254">
        <v>7150</v>
      </c>
      <c r="G226" s="254">
        <v>7150</v>
      </c>
      <c r="H226" s="253">
        <v>0</v>
      </c>
      <c r="I226" s="253">
        <v>0</v>
      </c>
      <c r="K226" s="253">
        <f t="shared" si="6"/>
        <v>0</v>
      </c>
      <c r="L226" s="253">
        <f t="shared" si="7"/>
        <v>0</v>
      </c>
    </row>
    <row r="227" spans="1:12" x14ac:dyDescent="0.2">
      <c r="A227" s="252">
        <v>5</v>
      </c>
      <c r="B227" s="252">
        <v>20</v>
      </c>
      <c r="C227" s="250" t="s">
        <v>615</v>
      </c>
      <c r="D227" s="253">
        <v>0</v>
      </c>
      <c r="E227" s="253">
        <v>0</v>
      </c>
      <c r="F227" s="254">
        <v>12670.24</v>
      </c>
      <c r="G227" s="254">
        <v>12670.24</v>
      </c>
      <c r="H227" s="253">
        <v>0</v>
      </c>
      <c r="I227" s="253">
        <v>0</v>
      </c>
      <c r="K227" s="253">
        <f t="shared" si="6"/>
        <v>0</v>
      </c>
      <c r="L227" s="253">
        <f t="shared" si="7"/>
        <v>0</v>
      </c>
    </row>
    <row r="228" spans="1:12" x14ac:dyDescent="0.2">
      <c r="A228" s="252">
        <v>5</v>
      </c>
      <c r="B228" s="252">
        <v>21</v>
      </c>
      <c r="C228" s="250" t="s">
        <v>616</v>
      </c>
      <c r="D228" s="253">
        <v>0</v>
      </c>
      <c r="E228" s="253">
        <v>0</v>
      </c>
      <c r="F228" s="254">
        <v>9004.5499999999993</v>
      </c>
      <c r="G228" s="254">
        <v>9004.5499999999993</v>
      </c>
      <c r="H228" s="253">
        <v>0</v>
      </c>
      <c r="I228" s="253">
        <v>0</v>
      </c>
      <c r="K228" s="253">
        <f t="shared" si="6"/>
        <v>0</v>
      </c>
      <c r="L228" s="253">
        <f t="shared" si="7"/>
        <v>0</v>
      </c>
    </row>
    <row r="229" spans="1:12" x14ac:dyDescent="0.2">
      <c r="A229" s="252">
        <v>5</v>
      </c>
      <c r="B229" s="252">
        <v>22</v>
      </c>
      <c r="C229" s="250" t="s">
        <v>617</v>
      </c>
      <c r="D229" s="253">
        <v>0</v>
      </c>
      <c r="E229" s="253">
        <v>0</v>
      </c>
      <c r="F229" s="254">
        <v>13617.5</v>
      </c>
      <c r="G229" s="254">
        <v>13617.5</v>
      </c>
      <c r="H229" s="253">
        <v>0</v>
      </c>
      <c r="I229" s="253">
        <v>0</v>
      </c>
      <c r="K229" s="253">
        <f t="shared" si="6"/>
        <v>0</v>
      </c>
      <c r="L229" s="253">
        <f t="shared" si="7"/>
        <v>0</v>
      </c>
    </row>
    <row r="230" spans="1:12" x14ac:dyDescent="0.2">
      <c r="A230" s="252">
        <v>5</v>
      </c>
      <c r="B230" s="252">
        <v>23</v>
      </c>
      <c r="C230" s="250" t="s">
        <v>618</v>
      </c>
      <c r="D230" s="253">
        <v>0</v>
      </c>
      <c r="E230" s="253">
        <v>0</v>
      </c>
      <c r="F230" s="254">
        <v>6500</v>
      </c>
      <c r="G230" s="254">
        <v>6500</v>
      </c>
      <c r="H230" s="253">
        <v>0</v>
      </c>
      <c r="I230" s="253">
        <v>0</v>
      </c>
      <c r="K230" s="253">
        <f t="shared" si="6"/>
        <v>0</v>
      </c>
      <c r="L230" s="253">
        <f t="shared" si="7"/>
        <v>0</v>
      </c>
    </row>
    <row r="231" spans="1:12" x14ac:dyDescent="0.2">
      <c r="A231" s="252">
        <v>5</v>
      </c>
      <c r="B231" s="252">
        <v>24</v>
      </c>
      <c r="C231" s="250" t="s">
        <v>619</v>
      </c>
      <c r="D231" s="253">
        <v>0</v>
      </c>
      <c r="E231" s="253">
        <v>0</v>
      </c>
      <c r="F231" s="254">
        <v>6700</v>
      </c>
      <c r="G231" s="254">
        <v>6700</v>
      </c>
      <c r="H231" s="253">
        <v>0</v>
      </c>
      <c r="I231" s="253">
        <v>0</v>
      </c>
      <c r="K231" s="253">
        <f t="shared" si="6"/>
        <v>0</v>
      </c>
      <c r="L231" s="253">
        <f t="shared" si="7"/>
        <v>0</v>
      </c>
    </row>
    <row r="232" spans="1:12" x14ac:dyDescent="0.2">
      <c r="A232" s="252">
        <v>5</v>
      </c>
      <c r="B232" s="252">
        <v>25</v>
      </c>
      <c r="C232" s="250" t="s">
        <v>319</v>
      </c>
      <c r="D232" s="253">
        <v>0</v>
      </c>
      <c r="E232" s="253">
        <v>0</v>
      </c>
      <c r="F232" s="254">
        <v>25000</v>
      </c>
      <c r="G232" s="254">
        <v>25000</v>
      </c>
      <c r="H232" s="253">
        <v>0</v>
      </c>
      <c r="I232" s="253">
        <v>0</v>
      </c>
      <c r="K232" s="253">
        <f t="shared" si="6"/>
        <v>0</v>
      </c>
      <c r="L232" s="253">
        <f t="shared" si="7"/>
        <v>0</v>
      </c>
    </row>
    <row r="233" spans="1:12" x14ac:dyDescent="0.2">
      <c r="A233" s="252">
        <v>5</v>
      </c>
      <c r="B233" s="252">
        <v>27</v>
      </c>
      <c r="C233" s="250" t="s">
        <v>620</v>
      </c>
      <c r="D233" s="253">
        <v>0</v>
      </c>
      <c r="E233" s="253">
        <v>0</v>
      </c>
      <c r="F233" s="254">
        <v>10000</v>
      </c>
      <c r="G233" s="254">
        <v>10000</v>
      </c>
      <c r="H233" s="253">
        <v>0</v>
      </c>
      <c r="I233" s="253">
        <v>0</v>
      </c>
      <c r="K233" s="253">
        <f t="shared" si="6"/>
        <v>0</v>
      </c>
      <c r="L233" s="253">
        <f t="shared" si="7"/>
        <v>0</v>
      </c>
    </row>
    <row r="234" spans="1:12" x14ac:dyDescent="0.2">
      <c r="A234" s="252">
        <v>5</v>
      </c>
      <c r="B234" s="252">
        <v>28</v>
      </c>
      <c r="C234" s="250" t="s">
        <v>621</v>
      </c>
      <c r="D234" s="253">
        <v>0</v>
      </c>
      <c r="E234" s="253">
        <v>0</v>
      </c>
      <c r="F234" s="254">
        <v>11840.22</v>
      </c>
      <c r="G234" s="254">
        <v>11840.22</v>
      </c>
      <c r="H234" s="253">
        <v>0</v>
      </c>
      <c r="I234" s="253">
        <v>0</v>
      </c>
      <c r="K234" s="253">
        <f t="shared" si="6"/>
        <v>0</v>
      </c>
      <c r="L234" s="253">
        <f t="shared" si="7"/>
        <v>0</v>
      </c>
    </row>
    <row r="235" spans="1:12" x14ac:dyDescent="0.2">
      <c r="A235" s="252">
        <v>5</v>
      </c>
      <c r="B235" s="252">
        <v>29</v>
      </c>
      <c r="C235" s="250" t="s">
        <v>622</v>
      </c>
      <c r="D235" s="253">
        <v>0</v>
      </c>
      <c r="E235" s="253">
        <v>0</v>
      </c>
      <c r="F235" s="254">
        <v>11850</v>
      </c>
      <c r="G235" s="254">
        <v>11850</v>
      </c>
      <c r="H235" s="253">
        <v>0</v>
      </c>
      <c r="I235" s="253">
        <v>0</v>
      </c>
      <c r="K235" s="253">
        <f t="shared" si="6"/>
        <v>0</v>
      </c>
      <c r="L235" s="253">
        <f t="shared" si="7"/>
        <v>0</v>
      </c>
    </row>
    <row r="236" spans="1:12" x14ac:dyDescent="0.2">
      <c r="A236" s="252">
        <v>5</v>
      </c>
      <c r="B236" s="252">
        <v>30</v>
      </c>
      <c r="C236" s="250" t="s">
        <v>623</v>
      </c>
      <c r="D236" s="253">
        <v>0</v>
      </c>
      <c r="E236" s="253">
        <v>0</v>
      </c>
      <c r="F236" s="254">
        <v>5211.8</v>
      </c>
      <c r="G236" s="254">
        <v>5211.8</v>
      </c>
      <c r="H236" s="253">
        <v>0</v>
      </c>
      <c r="I236" s="253">
        <v>0</v>
      </c>
      <c r="K236" s="253">
        <f t="shared" si="6"/>
        <v>0</v>
      </c>
      <c r="L236" s="253">
        <f t="shared" si="7"/>
        <v>0</v>
      </c>
    </row>
    <row r="237" spans="1:12" x14ac:dyDescent="0.2">
      <c r="A237" s="252">
        <v>5</v>
      </c>
      <c r="B237" s="252">
        <v>31</v>
      </c>
      <c r="C237" s="250" t="s">
        <v>346</v>
      </c>
      <c r="D237" s="253">
        <v>0</v>
      </c>
      <c r="E237" s="253">
        <v>0</v>
      </c>
      <c r="F237" s="254">
        <v>24150</v>
      </c>
      <c r="G237" s="253">
        <v>0</v>
      </c>
      <c r="H237" s="254">
        <v>24150</v>
      </c>
      <c r="I237" s="253">
        <v>0</v>
      </c>
      <c r="K237" s="253">
        <f t="shared" si="6"/>
        <v>0</v>
      </c>
      <c r="L237" s="253">
        <f t="shared" si="7"/>
        <v>-24150</v>
      </c>
    </row>
    <row r="238" spans="1:12" x14ac:dyDescent="0.2">
      <c r="A238" s="252">
        <v>5</v>
      </c>
      <c r="B238" s="252">
        <v>32</v>
      </c>
      <c r="C238" s="250" t="s">
        <v>624</v>
      </c>
      <c r="D238" s="253">
        <v>0</v>
      </c>
      <c r="E238" s="253">
        <v>0</v>
      </c>
      <c r="F238" s="253">
        <v>540.5</v>
      </c>
      <c r="G238" s="253">
        <v>540.5</v>
      </c>
      <c r="H238" s="253">
        <v>0</v>
      </c>
      <c r="I238" s="253">
        <v>0</v>
      </c>
      <c r="K238" s="253">
        <f t="shared" si="6"/>
        <v>0</v>
      </c>
      <c r="L238" s="253">
        <f t="shared" si="7"/>
        <v>0</v>
      </c>
    </row>
    <row r="239" spans="1:12" x14ac:dyDescent="0.2">
      <c r="A239" s="252">
        <v>5</v>
      </c>
      <c r="B239" s="252">
        <v>33</v>
      </c>
      <c r="C239" s="250" t="s">
        <v>625</v>
      </c>
      <c r="D239" s="253">
        <v>0</v>
      </c>
      <c r="E239" s="253">
        <v>0</v>
      </c>
      <c r="F239" s="254">
        <v>8150</v>
      </c>
      <c r="G239" s="254">
        <v>8150</v>
      </c>
      <c r="H239" s="253">
        <v>0</v>
      </c>
      <c r="I239" s="253">
        <v>0</v>
      </c>
      <c r="K239" s="253">
        <f t="shared" si="6"/>
        <v>0</v>
      </c>
      <c r="L239" s="253">
        <f t="shared" si="7"/>
        <v>0</v>
      </c>
    </row>
    <row r="240" spans="1:12" x14ac:dyDescent="0.2">
      <c r="A240" s="252">
        <v>5</v>
      </c>
      <c r="B240" s="252">
        <v>34</v>
      </c>
      <c r="C240" s="250" t="s">
        <v>626</v>
      </c>
      <c r="D240" s="253">
        <v>0</v>
      </c>
      <c r="E240" s="253">
        <v>0</v>
      </c>
      <c r="F240" s="254">
        <v>14190</v>
      </c>
      <c r="G240" s="254">
        <v>14190</v>
      </c>
      <c r="H240" s="253">
        <v>0</v>
      </c>
      <c r="I240" s="253">
        <v>0</v>
      </c>
      <c r="K240" s="253">
        <f t="shared" si="6"/>
        <v>0</v>
      </c>
      <c r="L240" s="253">
        <f t="shared" si="7"/>
        <v>0</v>
      </c>
    </row>
    <row r="241" spans="1:12" x14ac:dyDescent="0.2">
      <c r="A241" s="252">
        <v>5</v>
      </c>
      <c r="B241" s="252">
        <v>35</v>
      </c>
      <c r="C241" s="250" t="s">
        <v>627</v>
      </c>
      <c r="D241" s="253">
        <v>0</v>
      </c>
      <c r="E241" s="253">
        <v>0</v>
      </c>
      <c r="F241" s="253">
        <v>300</v>
      </c>
      <c r="G241" s="253">
        <v>300</v>
      </c>
      <c r="H241" s="253">
        <v>0</v>
      </c>
      <c r="I241" s="253">
        <v>0</v>
      </c>
      <c r="K241" s="253">
        <f t="shared" si="6"/>
        <v>0</v>
      </c>
      <c r="L241" s="253">
        <f t="shared" si="7"/>
        <v>0</v>
      </c>
    </row>
    <row r="242" spans="1:12" x14ac:dyDescent="0.2">
      <c r="A242" s="252">
        <v>5</v>
      </c>
      <c r="B242" s="252">
        <v>36</v>
      </c>
      <c r="C242" s="250" t="s">
        <v>628</v>
      </c>
      <c r="D242" s="253">
        <v>0</v>
      </c>
      <c r="E242" s="253">
        <v>0</v>
      </c>
      <c r="F242" s="254">
        <v>1849500</v>
      </c>
      <c r="G242" s="254">
        <v>1849500</v>
      </c>
      <c r="H242" s="253">
        <v>0</v>
      </c>
      <c r="I242" s="253">
        <v>0</v>
      </c>
      <c r="K242" s="253">
        <f t="shared" si="6"/>
        <v>0</v>
      </c>
      <c r="L242" s="253">
        <f t="shared" si="7"/>
        <v>0</v>
      </c>
    </row>
    <row r="243" spans="1:12" x14ac:dyDescent="0.2">
      <c r="A243" s="252">
        <v>5</v>
      </c>
      <c r="B243" s="252">
        <v>37</v>
      </c>
      <c r="C243" s="250" t="s">
        <v>629</v>
      </c>
      <c r="D243" s="253">
        <v>0</v>
      </c>
      <c r="E243" s="253">
        <v>0</v>
      </c>
      <c r="F243" s="254">
        <v>62450</v>
      </c>
      <c r="G243" s="254">
        <v>67730</v>
      </c>
      <c r="H243" s="253">
        <v>0</v>
      </c>
      <c r="I243" s="254">
        <v>5280</v>
      </c>
      <c r="K243" s="254">
        <f t="shared" si="6"/>
        <v>0</v>
      </c>
      <c r="L243" s="254">
        <f t="shared" si="7"/>
        <v>5280</v>
      </c>
    </row>
    <row r="244" spans="1:12" x14ac:dyDescent="0.2">
      <c r="A244" s="252">
        <v>5</v>
      </c>
      <c r="B244" s="252">
        <v>38</v>
      </c>
      <c r="C244" s="250" t="s">
        <v>630</v>
      </c>
      <c r="D244" s="253">
        <v>0</v>
      </c>
      <c r="E244" s="253">
        <v>0</v>
      </c>
      <c r="F244" s="254">
        <v>5750</v>
      </c>
      <c r="G244" s="254">
        <v>5750</v>
      </c>
      <c r="H244" s="253">
        <v>0</v>
      </c>
      <c r="I244" s="253">
        <v>0</v>
      </c>
      <c r="K244" s="253">
        <f t="shared" si="6"/>
        <v>0</v>
      </c>
      <c r="L244" s="253">
        <f t="shared" si="7"/>
        <v>0</v>
      </c>
    </row>
    <row r="245" spans="1:12" x14ac:dyDescent="0.2">
      <c r="A245" s="252">
        <v>5</v>
      </c>
      <c r="B245" s="252">
        <v>39</v>
      </c>
      <c r="C245" s="250" t="s">
        <v>631</v>
      </c>
      <c r="D245" s="253">
        <v>0</v>
      </c>
      <c r="E245" s="253">
        <v>0</v>
      </c>
      <c r="F245" s="253">
        <v>900</v>
      </c>
      <c r="G245" s="253">
        <v>900</v>
      </c>
      <c r="H245" s="253">
        <v>0</v>
      </c>
      <c r="I245" s="253">
        <v>0</v>
      </c>
      <c r="K245" s="253">
        <f t="shared" si="6"/>
        <v>0</v>
      </c>
      <c r="L245" s="253">
        <f t="shared" si="7"/>
        <v>0</v>
      </c>
    </row>
    <row r="246" spans="1:12" x14ac:dyDescent="0.2">
      <c r="A246" s="252">
        <v>5</v>
      </c>
      <c r="B246" s="252">
        <v>40</v>
      </c>
      <c r="C246" s="250" t="s">
        <v>632</v>
      </c>
      <c r="D246" s="253">
        <v>0</v>
      </c>
      <c r="E246" s="253">
        <v>0</v>
      </c>
      <c r="F246" s="253">
        <v>33.5</v>
      </c>
      <c r="G246" s="253">
        <v>33.5</v>
      </c>
      <c r="H246" s="253">
        <v>0</v>
      </c>
      <c r="I246" s="253">
        <v>0</v>
      </c>
      <c r="K246" s="253">
        <f t="shared" si="6"/>
        <v>0</v>
      </c>
      <c r="L246" s="253">
        <f t="shared" si="7"/>
        <v>0</v>
      </c>
    </row>
    <row r="247" spans="1:12" x14ac:dyDescent="0.2">
      <c r="A247" s="252">
        <v>5</v>
      </c>
      <c r="B247" s="252">
        <v>41</v>
      </c>
      <c r="C247" s="250" t="s">
        <v>633</v>
      </c>
      <c r="D247" s="253">
        <v>0</v>
      </c>
      <c r="E247" s="253">
        <v>0</v>
      </c>
      <c r="F247" s="254">
        <v>10150</v>
      </c>
      <c r="G247" s="254">
        <v>10150</v>
      </c>
      <c r="H247" s="253">
        <v>0</v>
      </c>
      <c r="I247" s="253">
        <v>0</v>
      </c>
      <c r="K247" s="253">
        <f t="shared" si="6"/>
        <v>0</v>
      </c>
      <c r="L247" s="253">
        <f t="shared" si="7"/>
        <v>0</v>
      </c>
    </row>
    <row r="248" spans="1:12" x14ac:dyDescent="0.2">
      <c r="A248" s="252">
        <v>5</v>
      </c>
      <c r="B248" s="252">
        <v>42</v>
      </c>
      <c r="C248" s="250" t="s">
        <v>634</v>
      </c>
      <c r="D248" s="253">
        <v>0</v>
      </c>
      <c r="E248" s="253">
        <v>0</v>
      </c>
      <c r="F248" s="254">
        <v>460000</v>
      </c>
      <c r="G248" s="254">
        <v>460000</v>
      </c>
      <c r="H248" s="253">
        <v>0</v>
      </c>
      <c r="I248" s="253">
        <v>0</v>
      </c>
      <c r="K248" s="253">
        <f t="shared" si="6"/>
        <v>0</v>
      </c>
      <c r="L248" s="253">
        <f t="shared" si="7"/>
        <v>0</v>
      </c>
    </row>
    <row r="249" spans="1:12" x14ac:dyDescent="0.2">
      <c r="A249" s="252">
        <v>5</v>
      </c>
      <c r="B249" s="252">
        <v>43</v>
      </c>
      <c r="C249" s="250" t="s">
        <v>635</v>
      </c>
      <c r="D249" s="253">
        <v>0</v>
      </c>
      <c r="E249" s="253">
        <v>0</v>
      </c>
      <c r="F249" s="254">
        <v>1127</v>
      </c>
      <c r="G249" s="254">
        <v>1127</v>
      </c>
      <c r="H249" s="253">
        <v>0</v>
      </c>
      <c r="I249" s="253">
        <v>0</v>
      </c>
      <c r="K249" s="253">
        <f t="shared" si="6"/>
        <v>0</v>
      </c>
      <c r="L249" s="253">
        <f t="shared" si="7"/>
        <v>0</v>
      </c>
    </row>
    <row r="250" spans="1:12" x14ac:dyDescent="0.2">
      <c r="A250" s="252">
        <v>5</v>
      </c>
      <c r="B250" s="252">
        <v>44</v>
      </c>
      <c r="C250" s="250" t="s">
        <v>636</v>
      </c>
      <c r="D250" s="253">
        <v>0</v>
      </c>
      <c r="E250" s="253">
        <v>0</v>
      </c>
      <c r="F250" s="253">
        <v>710</v>
      </c>
      <c r="G250" s="253">
        <v>710</v>
      </c>
      <c r="H250" s="253">
        <v>0</v>
      </c>
      <c r="I250" s="253">
        <v>0</v>
      </c>
      <c r="K250" s="253">
        <f t="shared" si="6"/>
        <v>0</v>
      </c>
      <c r="L250" s="253">
        <f t="shared" si="7"/>
        <v>0</v>
      </c>
    </row>
    <row r="251" spans="1:12" x14ac:dyDescent="0.2">
      <c r="A251" s="252">
        <v>5</v>
      </c>
      <c r="B251" s="252">
        <v>45</v>
      </c>
      <c r="C251" s="250" t="s">
        <v>637</v>
      </c>
      <c r="D251" s="253">
        <v>0</v>
      </c>
      <c r="E251" s="253">
        <v>0</v>
      </c>
      <c r="F251" s="254">
        <v>2930</v>
      </c>
      <c r="G251" s="254">
        <v>2930</v>
      </c>
      <c r="H251" s="253">
        <v>0</v>
      </c>
      <c r="I251" s="253">
        <v>0</v>
      </c>
      <c r="K251" s="253">
        <f t="shared" si="6"/>
        <v>0</v>
      </c>
      <c r="L251" s="253">
        <f t="shared" si="7"/>
        <v>0</v>
      </c>
    </row>
    <row r="252" spans="1:12" x14ac:dyDescent="0.2">
      <c r="A252" s="252">
        <v>5</v>
      </c>
      <c r="B252" s="252">
        <v>46</v>
      </c>
      <c r="C252" s="250" t="s">
        <v>638</v>
      </c>
      <c r="D252" s="253">
        <v>0</v>
      </c>
      <c r="E252" s="253">
        <v>0</v>
      </c>
      <c r="F252" s="254">
        <v>3040</v>
      </c>
      <c r="G252" s="254">
        <v>3040</v>
      </c>
      <c r="H252" s="253">
        <v>0</v>
      </c>
      <c r="I252" s="253">
        <v>0</v>
      </c>
      <c r="K252" s="253">
        <f t="shared" si="6"/>
        <v>0</v>
      </c>
      <c r="L252" s="253">
        <f t="shared" si="7"/>
        <v>0</v>
      </c>
    </row>
    <row r="253" spans="1:12" x14ac:dyDescent="0.2">
      <c r="A253" s="252">
        <v>5</v>
      </c>
      <c r="B253" s="252">
        <v>47</v>
      </c>
      <c r="C253" s="250" t="s">
        <v>639</v>
      </c>
      <c r="D253" s="253">
        <v>0</v>
      </c>
      <c r="E253" s="253">
        <v>0</v>
      </c>
      <c r="F253" s="254">
        <v>851000</v>
      </c>
      <c r="G253" s="254">
        <v>851000</v>
      </c>
      <c r="H253" s="253">
        <v>0</v>
      </c>
      <c r="I253" s="253">
        <v>0</v>
      </c>
      <c r="K253" s="253">
        <f t="shared" si="6"/>
        <v>0</v>
      </c>
      <c r="L253" s="253">
        <f t="shared" si="7"/>
        <v>0</v>
      </c>
    </row>
    <row r="254" spans="1:12" x14ac:dyDescent="0.2">
      <c r="A254" s="252">
        <v>5</v>
      </c>
      <c r="B254" s="252">
        <v>48</v>
      </c>
      <c r="C254" s="250" t="s">
        <v>640</v>
      </c>
      <c r="D254" s="253">
        <v>0</v>
      </c>
      <c r="E254" s="253">
        <v>0</v>
      </c>
      <c r="F254" s="254">
        <v>14500</v>
      </c>
      <c r="G254" s="254">
        <v>14500</v>
      </c>
      <c r="H254" s="253">
        <v>0</v>
      </c>
      <c r="I254" s="253">
        <v>0</v>
      </c>
      <c r="K254" s="253">
        <f t="shared" si="6"/>
        <v>0</v>
      </c>
      <c r="L254" s="253">
        <f t="shared" si="7"/>
        <v>0</v>
      </c>
    </row>
    <row r="255" spans="1:12" x14ac:dyDescent="0.2">
      <c r="A255" s="252">
        <v>5</v>
      </c>
      <c r="B255" s="252">
        <v>49</v>
      </c>
      <c r="C255" s="250" t="s">
        <v>641</v>
      </c>
      <c r="D255" s="253">
        <v>0</v>
      </c>
      <c r="E255" s="253">
        <v>0</v>
      </c>
      <c r="F255" s="253">
        <v>350</v>
      </c>
      <c r="G255" s="253">
        <v>350</v>
      </c>
      <c r="H255" s="253">
        <v>0</v>
      </c>
      <c r="I255" s="253">
        <v>0</v>
      </c>
      <c r="K255" s="253">
        <f t="shared" si="6"/>
        <v>0</v>
      </c>
      <c r="L255" s="253">
        <f t="shared" si="7"/>
        <v>0</v>
      </c>
    </row>
    <row r="256" spans="1:12" x14ac:dyDescent="0.2">
      <c r="A256" s="252">
        <v>5</v>
      </c>
      <c r="B256" s="252">
        <v>50</v>
      </c>
      <c r="C256" s="250" t="s">
        <v>642</v>
      </c>
      <c r="D256" s="253">
        <v>0</v>
      </c>
      <c r="E256" s="253">
        <v>0</v>
      </c>
      <c r="F256" s="254">
        <v>40250</v>
      </c>
      <c r="G256" s="254">
        <v>40250</v>
      </c>
      <c r="H256" s="253">
        <v>0</v>
      </c>
      <c r="I256" s="253">
        <v>0</v>
      </c>
      <c r="K256" s="253">
        <f t="shared" si="6"/>
        <v>0</v>
      </c>
      <c r="L256" s="253">
        <f t="shared" si="7"/>
        <v>0</v>
      </c>
    </row>
    <row r="257" spans="1:12" x14ac:dyDescent="0.2">
      <c r="A257" s="252">
        <v>5</v>
      </c>
      <c r="B257" s="252">
        <v>51</v>
      </c>
      <c r="C257" s="250" t="s">
        <v>643</v>
      </c>
      <c r="D257" s="253">
        <v>0</v>
      </c>
      <c r="E257" s="253">
        <v>0</v>
      </c>
      <c r="F257" s="254">
        <v>20864.150000000001</v>
      </c>
      <c r="G257" s="254">
        <v>20864.150000000001</v>
      </c>
      <c r="H257" s="253">
        <v>0</v>
      </c>
      <c r="I257" s="253">
        <v>0</v>
      </c>
      <c r="K257" s="253">
        <f t="shared" si="6"/>
        <v>0</v>
      </c>
      <c r="L257" s="253">
        <f t="shared" si="7"/>
        <v>0</v>
      </c>
    </row>
    <row r="258" spans="1:12" x14ac:dyDescent="0.2">
      <c r="A258" s="252">
        <v>5</v>
      </c>
      <c r="B258" s="252">
        <v>52</v>
      </c>
      <c r="C258" s="250" t="s">
        <v>644</v>
      </c>
      <c r="D258" s="253">
        <v>0</v>
      </c>
      <c r="E258" s="253">
        <v>0</v>
      </c>
      <c r="F258" s="253">
        <v>795</v>
      </c>
      <c r="G258" s="253">
        <v>795</v>
      </c>
      <c r="H258" s="253">
        <v>0</v>
      </c>
      <c r="I258" s="253">
        <v>0</v>
      </c>
      <c r="K258" s="253">
        <f t="shared" si="6"/>
        <v>0</v>
      </c>
      <c r="L258" s="253">
        <f t="shared" si="7"/>
        <v>0</v>
      </c>
    </row>
    <row r="259" spans="1:12" x14ac:dyDescent="0.2">
      <c r="A259" s="252">
        <v>5</v>
      </c>
      <c r="B259" s="252">
        <v>53</v>
      </c>
      <c r="C259" s="250" t="s">
        <v>645</v>
      </c>
      <c r="D259" s="253">
        <v>0</v>
      </c>
      <c r="E259" s="253">
        <v>0</v>
      </c>
      <c r="F259" s="254">
        <v>9200</v>
      </c>
      <c r="G259" s="254">
        <v>9200</v>
      </c>
      <c r="H259" s="253">
        <v>0</v>
      </c>
      <c r="I259" s="253">
        <v>0</v>
      </c>
      <c r="K259" s="253">
        <f t="shared" ref="K259:K322" si="8">E259-D259</f>
        <v>0</v>
      </c>
      <c r="L259" s="253">
        <f t="shared" ref="L259:L322" si="9">I259-H259</f>
        <v>0</v>
      </c>
    </row>
    <row r="260" spans="1:12" x14ac:dyDescent="0.2">
      <c r="A260" s="252">
        <v>5</v>
      </c>
      <c r="B260" s="252">
        <v>54</v>
      </c>
      <c r="C260" s="250" t="s">
        <v>646</v>
      </c>
      <c r="D260" s="253">
        <v>0</v>
      </c>
      <c r="E260" s="253">
        <v>0</v>
      </c>
      <c r="F260" s="253">
        <v>350</v>
      </c>
      <c r="G260" s="253">
        <v>350</v>
      </c>
      <c r="H260" s="253">
        <v>0</v>
      </c>
      <c r="I260" s="253">
        <v>0</v>
      </c>
      <c r="K260" s="253">
        <f t="shared" si="8"/>
        <v>0</v>
      </c>
      <c r="L260" s="253">
        <f t="shared" si="9"/>
        <v>0</v>
      </c>
    </row>
    <row r="261" spans="1:12" x14ac:dyDescent="0.2">
      <c r="A261" s="252">
        <v>5</v>
      </c>
      <c r="B261" s="252">
        <v>55</v>
      </c>
      <c r="C261" s="250" t="s">
        <v>647</v>
      </c>
      <c r="D261" s="253">
        <v>0</v>
      </c>
      <c r="E261" s="253">
        <v>0</v>
      </c>
      <c r="F261" s="254">
        <v>234361</v>
      </c>
      <c r="G261" s="254">
        <v>234361</v>
      </c>
      <c r="H261" s="253">
        <v>0</v>
      </c>
      <c r="I261" s="253">
        <v>0</v>
      </c>
      <c r="K261" s="253">
        <f t="shared" si="8"/>
        <v>0</v>
      </c>
      <c r="L261" s="253">
        <f t="shared" si="9"/>
        <v>0</v>
      </c>
    </row>
    <row r="262" spans="1:12" x14ac:dyDescent="0.2">
      <c r="A262" s="252">
        <v>5</v>
      </c>
      <c r="B262" s="252">
        <v>56</v>
      </c>
      <c r="C262" s="250" t="s">
        <v>648</v>
      </c>
      <c r="D262" s="253">
        <v>0</v>
      </c>
      <c r="E262" s="253">
        <v>0</v>
      </c>
      <c r="F262" s="253">
        <v>245</v>
      </c>
      <c r="G262" s="253">
        <v>245</v>
      </c>
      <c r="H262" s="253">
        <v>0</v>
      </c>
      <c r="I262" s="253">
        <v>0</v>
      </c>
      <c r="K262" s="253">
        <f t="shared" si="8"/>
        <v>0</v>
      </c>
      <c r="L262" s="253">
        <f t="shared" si="9"/>
        <v>0</v>
      </c>
    </row>
    <row r="263" spans="1:12" x14ac:dyDescent="0.2">
      <c r="A263" s="252">
        <v>5</v>
      </c>
      <c r="B263" s="252">
        <v>57</v>
      </c>
      <c r="C263" s="250" t="s">
        <v>649</v>
      </c>
      <c r="D263" s="253">
        <v>0</v>
      </c>
      <c r="E263" s="253">
        <v>0</v>
      </c>
      <c r="F263" s="254">
        <v>3800</v>
      </c>
      <c r="G263" s="254">
        <v>3800</v>
      </c>
      <c r="H263" s="253">
        <v>0</v>
      </c>
      <c r="I263" s="253">
        <v>0</v>
      </c>
      <c r="K263" s="253">
        <f t="shared" si="8"/>
        <v>0</v>
      </c>
      <c r="L263" s="253">
        <f t="shared" si="9"/>
        <v>0</v>
      </c>
    </row>
    <row r="264" spans="1:12" x14ac:dyDescent="0.2">
      <c r="A264" s="252">
        <v>5</v>
      </c>
      <c r="B264" s="252">
        <v>58</v>
      </c>
      <c r="C264" s="250" t="s">
        <v>650</v>
      </c>
      <c r="D264" s="253">
        <v>0</v>
      </c>
      <c r="E264" s="253">
        <v>0</v>
      </c>
      <c r="F264" s="254">
        <v>3850</v>
      </c>
      <c r="G264" s="254">
        <v>3850</v>
      </c>
      <c r="H264" s="253">
        <v>0</v>
      </c>
      <c r="I264" s="253">
        <v>0</v>
      </c>
      <c r="K264" s="253">
        <f t="shared" si="8"/>
        <v>0</v>
      </c>
      <c r="L264" s="253">
        <f t="shared" si="9"/>
        <v>0</v>
      </c>
    </row>
    <row r="265" spans="1:12" x14ac:dyDescent="0.2">
      <c r="A265" s="252">
        <v>5</v>
      </c>
      <c r="B265" s="252">
        <v>59</v>
      </c>
      <c r="C265" s="250" t="s">
        <v>651</v>
      </c>
      <c r="D265" s="253">
        <v>0</v>
      </c>
      <c r="E265" s="253">
        <v>0</v>
      </c>
      <c r="F265" s="253">
        <v>160</v>
      </c>
      <c r="G265" s="253">
        <v>160</v>
      </c>
      <c r="H265" s="253">
        <v>0</v>
      </c>
      <c r="I265" s="253">
        <v>0</v>
      </c>
      <c r="K265" s="253">
        <f t="shared" si="8"/>
        <v>0</v>
      </c>
      <c r="L265" s="253">
        <f t="shared" si="9"/>
        <v>0</v>
      </c>
    </row>
    <row r="266" spans="1:12" x14ac:dyDescent="0.2">
      <c r="A266" s="252">
        <v>5</v>
      </c>
      <c r="B266" s="252">
        <v>60</v>
      </c>
      <c r="C266" s="250" t="s">
        <v>652</v>
      </c>
      <c r="D266" s="253">
        <v>0</v>
      </c>
      <c r="E266" s="253">
        <v>0</v>
      </c>
      <c r="F266" s="254">
        <v>1110</v>
      </c>
      <c r="G266" s="254">
        <v>1110</v>
      </c>
      <c r="H266" s="253">
        <v>0</v>
      </c>
      <c r="I266" s="253">
        <v>0</v>
      </c>
      <c r="K266" s="253">
        <f t="shared" si="8"/>
        <v>0</v>
      </c>
      <c r="L266" s="253">
        <f t="shared" si="9"/>
        <v>0</v>
      </c>
    </row>
    <row r="267" spans="1:12" x14ac:dyDescent="0.2">
      <c r="A267" s="252">
        <v>5</v>
      </c>
      <c r="B267" s="252">
        <v>61</v>
      </c>
      <c r="C267" s="250" t="s">
        <v>653</v>
      </c>
      <c r="D267" s="253">
        <v>0</v>
      </c>
      <c r="E267" s="253">
        <v>0</v>
      </c>
      <c r="F267" s="254">
        <v>12000</v>
      </c>
      <c r="G267" s="254">
        <v>12000</v>
      </c>
      <c r="H267" s="253">
        <v>0</v>
      </c>
      <c r="I267" s="253">
        <v>0</v>
      </c>
      <c r="K267" s="253">
        <f t="shared" si="8"/>
        <v>0</v>
      </c>
      <c r="L267" s="253">
        <f t="shared" si="9"/>
        <v>0</v>
      </c>
    </row>
    <row r="268" spans="1:12" x14ac:dyDescent="0.2">
      <c r="A268" s="252">
        <v>5</v>
      </c>
      <c r="B268" s="252">
        <v>62</v>
      </c>
      <c r="C268" s="250" t="s">
        <v>654</v>
      </c>
      <c r="D268" s="253">
        <v>0</v>
      </c>
      <c r="E268" s="253">
        <v>0</v>
      </c>
      <c r="F268" s="254">
        <v>7830.57</v>
      </c>
      <c r="G268" s="254">
        <v>7830.57</v>
      </c>
      <c r="H268" s="253">
        <v>0</v>
      </c>
      <c r="I268" s="253">
        <v>0</v>
      </c>
      <c r="K268" s="253">
        <f t="shared" si="8"/>
        <v>0</v>
      </c>
      <c r="L268" s="253">
        <f t="shared" si="9"/>
        <v>0</v>
      </c>
    </row>
    <row r="269" spans="1:12" x14ac:dyDescent="0.2">
      <c r="A269" s="252">
        <v>5</v>
      </c>
      <c r="B269" s="252">
        <v>63</v>
      </c>
      <c r="C269" s="250" t="s">
        <v>655</v>
      </c>
      <c r="D269" s="253">
        <v>0</v>
      </c>
      <c r="E269" s="253">
        <v>0</v>
      </c>
      <c r="F269" s="254">
        <v>203118.15</v>
      </c>
      <c r="G269" s="254">
        <v>203118.15</v>
      </c>
      <c r="H269" s="253">
        <v>0</v>
      </c>
      <c r="I269" s="253">
        <v>0</v>
      </c>
      <c r="K269" s="253">
        <f t="shared" si="8"/>
        <v>0</v>
      </c>
      <c r="L269" s="253">
        <f t="shared" si="9"/>
        <v>0</v>
      </c>
    </row>
    <row r="270" spans="1:12" x14ac:dyDescent="0.2">
      <c r="A270" s="252">
        <v>5</v>
      </c>
      <c r="B270" s="252">
        <v>64</v>
      </c>
      <c r="C270" s="250" t="s">
        <v>656</v>
      </c>
      <c r="D270" s="253">
        <v>0</v>
      </c>
      <c r="E270" s="253">
        <v>0</v>
      </c>
      <c r="F270" s="254">
        <v>1750</v>
      </c>
      <c r="G270" s="254">
        <v>1750</v>
      </c>
      <c r="H270" s="253">
        <v>0</v>
      </c>
      <c r="I270" s="253">
        <v>0</v>
      </c>
      <c r="K270" s="253">
        <f t="shared" si="8"/>
        <v>0</v>
      </c>
      <c r="L270" s="253">
        <f t="shared" si="9"/>
        <v>0</v>
      </c>
    </row>
    <row r="271" spans="1:12" x14ac:dyDescent="0.2">
      <c r="A271" s="252">
        <v>5</v>
      </c>
      <c r="B271" s="252">
        <v>65</v>
      </c>
      <c r="C271" s="250" t="s">
        <v>657</v>
      </c>
      <c r="D271" s="253">
        <v>0</v>
      </c>
      <c r="E271" s="253">
        <v>0</v>
      </c>
      <c r="F271" s="254">
        <v>70000</v>
      </c>
      <c r="G271" s="254">
        <v>70000</v>
      </c>
      <c r="H271" s="253">
        <v>0</v>
      </c>
      <c r="I271" s="253">
        <v>0</v>
      </c>
      <c r="K271" s="253">
        <f t="shared" si="8"/>
        <v>0</v>
      </c>
      <c r="L271" s="253">
        <f t="shared" si="9"/>
        <v>0</v>
      </c>
    </row>
    <row r="272" spans="1:12" x14ac:dyDescent="0.2">
      <c r="A272" s="252">
        <v>5</v>
      </c>
      <c r="B272" s="252">
        <v>66</v>
      </c>
      <c r="C272" s="250" t="s">
        <v>658</v>
      </c>
      <c r="D272" s="253">
        <v>0</v>
      </c>
      <c r="E272" s="253">
        <v>0</v>
      </c>
      <c r="F272" s="254">
        <v>35374.03</v>
      </c>
      <c r="G272" s="254">
        <v>35374.03</v>
      </c>
      <c r="H272" s="253">
        <v>0</v>
      </c>
      <c r="I272" s="253">
        <v>0</v>
      </c>
      <c r="K272" s="253">
        <f t="shared" si="8"/>
        <v>0</v>
      </c>
      <c r="L272" s="253">
        <f t="shared" si="9"/>
        <v>0</v>
      </c>
    </row>
    <row r="273" spans="1:12" x14ac:dyDescent="0.2">
      <c r="A273" s="252">
        <v>5</v>
      </c>
      <c r="B273" s="252">
        <v>67</v>
      </c>
      <c r="C273" s="250" t="s">
        <v>659</v>
      </c>
      <c r="D273" s="253">
        <v>0</v>
      </c>
      <c r="E273" s="253">
        <v>0</v>
      </c>
      <c r="F273" s="254">
        <v>6880.13</v>
      </c>
      <c r="G273" s="254">
        <v>6880.13</v>
      </c>
      <c r="H273" s="253">
        <v>0</v>
      </c>
      <c r="I273" s="253">
        <v>0</v>
      </c>
      <c r="K273" s="253">
        <f t="shared" si="8"/>
        <v>0</v>
      </c>
      <c r="L273" s="253">
        <f t="shared" si="9"/>
        <v>0</v>
      </c>
    </row>
    <row r="274" spans="1:12" x14ac:dyDescent="0.2">
      <c r="A274" s="252">
        <v>5</v>
      </c>
      <c r="B274" s="252">
        <v>68</v>
      </c>
      <c r="C274" s="250" t="s">
        <v>660</v>
      </c>
      <c r="D274" s="253">
        <v>0</v>
      </c>
      <c r="E274" s="253">
        <v>0</v>
      </c>
      <c r="F274" s="254">
        <v>4960.09</v>
      </c>
      <c r="G274" s="254">
        <v>4960.09</v>
      </c>
      <c r="H274" s="253">
        <v>0</v>
      </c>
      <c r="I274" s="253">
        <v>0</v>
      </c>
      <c r="K274" s="253">
        <f t="shared" si="8"/>
        <v>0</v>
      </c>
      <c r="L274" s="253">
        <f t="shared" si="9"/>
        <v>0</v>
      </c>
    </row>
    <row r="275" spans="1:12" x14ac:dyDescent="0.2">
      <c r="A275" s="252">
        <v>5</v>
      </c>
      <c r="B275" s="252">
        <v>69</v>
      </c>
      <c r="C275" s="250" t="s">
        <v>661</v>
      </c>
      <c r="D275" s="253">
        <v>0</v>
      </c>
      <c r="E275" s="253">
        <v>0</v>
      </c>
      <c r="F275" s="254">
        <v>54401.01</v>
      </c>
      <c r="G275" s="254">
        <v>54401.01</v>
      </c>
      <c r="H275" s="253">
        <v>0</v>
      </c>
      <c r="I275" s="253">
        <v>0</v>
      </c>
      <c r="K275" s="253">
        <f t="shared" si="8"/>
        <v>0</v>
      </c>
      <c r="L275" s="253">
        <f t="shared" si="9"/>
        <v>0</v>
      </c>
    </row>
    <row r="276" spans="1:12" x14ac:dyDescent="0.2">
      <c r="A276" s="252">
        <v>5</v>
      </c>
      <c r="B276" s="252">
        <v>70</v>
      </c>
      <c r="C276" s="250" t="s">
        <v>662</v>
      </c>
      <c r="D276" s="253">
        <v>0</v>
      </c>
      <c r="E276" s="253">
        <v>0</v>
      </c>
      <c r="F276" s="254">
        <v>1440</v>
      </c>
      <c r="G276" s="254">
        <v>1440</v>
      </c>
      <c r="H276" s="253">
        <v>0</v>
      </c>
      <c r="I276" s="253">
        <v>0</v>
      </c>
      <c r="K276" s="253">
        <f t="shared" si="8"/>
        <v>0</v>
      </c>
      <c r="L276" s="253">
        <f t="shared" si="9"/>
        <v>0</v>
      </c>
    </row>
    <row r="277" spans="1:12" x14ac:dyDescent="0.2">
      <c r="A277" s="252">
        <v>5</v>
      </c>
      <c r="B277" s="252">
        <v>71</v>
      </c>
      <c r="C277" s="250" t="s">
        <v>663</v>
      </c>
      <c r="D277" s="253">
        <v>0</v>
      </c>
      <c r="E277" s="253">
        <v>0</v>
      </c>
      <c r="F277" s="254">
        <v>5239.08</v>
      </c>
      <c r="G277" s="254">
        <v>5239.08</v>
      </c>
      <c r="H277" s="253">
        <v>0</v>
      </c>
      <c r="I277" s="253">
        <v>0</v>
      </c>
      <c r="K277" s="253">
        <f t="shared" si="8"/>
        <v>0</v>
      </c>
      <c r="L277" s="253">
        <f t="shared" si="9"/>
        <v>0</v>
      </c>
    </row>
    <row r="278" spans="1:12" x14ac:dyDescent="0.2">
      <c r="A278" s="252">
        <v>5</v>
      </c>
      <c r="B278" s="252">
        <v>72</v>
      </c>
      <c r="C278" s="250" t="s">
        <v>664</v>
      </c>
      <c r="D278" s="253">
        <v>0</v>
      </c>
      <c r="E278" s="253">
        <v>0</v>
      </c>
      <c r="F278" s="254">
        <v>23000</v>
      </c>
      <c r="G278" s="254">
        <v>23000</v>
      </c>
      <c r="H278" s="253">
        <v>0</v>
      </c>
      <c r="I278" s="253">
        <v>0</v>
      </c>
      <c r="K278" s="253">
        <f t="shared" si="8"/>
        <v>0</v>
      </c>
      <c r="L278" s="253">
        <f t="shared" si="9"/>
        <v>0</v>
      </c>
    </row>
    <row r="279" spans="1:12" x14ac:dyDescent="0.2">
      <c r="A279" s="252">
        <v>5</v>
      </c>
      <c r="B279" s="252">
        <v>73</v>
      </c>
      <c r="C279" s="250" t="s">
        <v>665</v>
      </c>
      <c r="D279" s="253">
        <v>0</v>
      </c>
      <c r="E279" s="253">
        <v>0</v>
      </c>
      <c r="F279" s="254">
        <v>24432</v>
      </c>
      <c r="G279" s="254">
        <v>24432</v>
      </c>
      <c r="H279" s="253">
        <v>0</v>
      </c>
      <c r="I279" s="253">
        <v>0</v>
      </c>
      <c r="K279" s="253">
        <f t="shared" si="8"/>
        <v>0</v>
      </c>
      <c r="L279" s="253">
        <f t="shared" si="9"/>
        <v>0</v>
      </c>
    </row>
    <row r="280" spans="1:12" x14ac:dyDescent="0.2">
      <c r="A280" s="252">
        <v>5</v>
      </c>
      <c r="B280" s="252">
        <v>74</v>
      </c>
      <c r="C280" s="250" t="s">
        <v>666</v>
      </c>
      <c r="D280" s="253">
        <v>0</v>
      </c>
      <c r="E280" s="253">
        <v>0</v>
      </c>
      <c r="F280" s="253">
        <v>200</v>
      </c>
      <c r="G280" s="253">
        <v>200</v>
      </c>
      <c r="H280" s="253">
        <v>0</v>
      </c>
      <c r="I280" s="253">
        <v>0</v>
      </c>
      <c r="K280" s="253">
        <f t="shared" si="8"/>
        <v>0</v>
      </c>
      <c r="L280" s="253">
        <f t="shared" si="9"/>
        <v>0</v>
      </c>
    </row>
    <row r="281" spans="1:12" x14ac:dyDescent="0.2">
      <c r="A281" s="252">
        <v>5</v>
      </c>
      <c r="B281" s="252">
        <v>75</v>
      </c>
      <c r="C281" s="250" t="s">
        <v>667</v>
      </c>
      <c r="D281" s="253">
        <v>0</v>
      </c>
      <c r="E281" s="253">
        <v>0</v>
      </c>
      <c r="F281" s="254">
        <v>2850</v>
      </c>
      <c r="G281" s="254">
        <v>2850</v>
      </c>
      <c r="H281" s="253">
        <v>0</v>
      </c>
      <c r="I281" s="253">
        <v>0</v>
      </c>
      <c r="K281" s="253">
        <f t="shared" si="8"/>
        <v>0</v>
      </c>
      <c r="L281" s="253">
        <f t="shared" si="9"/>
        <v>0</v>
      </c>
    </row>
    <row r="282" spans="1:12" x14ac:dyDescent="0.2">
      <c r="A282" s="252">
        <v>5</v>
      </c>
      <c r="B282" s="252">
        <v>76</v>
      </c>
      <c r="C282" s="250" t="s">
        <v>668</v>
      </c>
      <c r="D282" s="253">
        <v>0</v>
      </c>
      <c r="E282" s="253">
        <v>0</v>
      </c>
      <c r="F282" s="254">
        <v>15140</v>
      </c>
      <c r="G282" s="254">
        <v>15140</v>
      </c>
      <c r="H282" s="253">
        <v>0</v>
      </c>
      <c r="I282" s="253">
        <v>0</v>
      </c>
      <c r="K282" s="253">
        <f t="shared" si="8"/>
        <v>0</v>
      </c>
      <c r="L282" s="253">
        <f t="shared" si="9"/>
        <v>0</v>
      </c>
    </row>
    <row r="283" spans="1:12" x14ac:dyDescent="0.2">
      <c r="A283" s="252">
        <v>5</v>
      </c>
      <c r="B283" s="252">
        <v>77</v>
      </c>
      <c r="C283" s="250" t="s">
        <v>669</v>
      </c>
      <c r="D283" s="253">
        <v>0</v>
      </c>
      <c r="E283" s="253">
        <v>0</v>
      </c>
      <c r="F283" s="253">
        <v>500</v>
      </c>
      <c r="G283" s="253">
        <v>500</v>
      </c>
      <c r="H283" s="253">
        <v>0</v>
      </c>
      <c r="I283" s="253">
        <v>0</v>
      </c>
      <c r="K283" s="253">
        <f t="shared" si="8"/>
        <v>0</v>
      </c>
      <c r="L283" s="253">
        <f t="shared" si="9"/>
        <v>0</v>
      </c>
    </row>
    <row r="284" spans="1:12" x14ac:dyDescent="0.2">
      <c r="A284" s="252">
        <v>5</v>
      </c>
      <c r="B284" s="252">
        <v>78</v>
      </c>
      <c r="C284" s="250" t="s">
        <v>670</v>
      </c>
      <c r="D284" s="253">
        <v>0</v>
      </c>
      <c r="E284" s="253">
        <v>0</v>
      </c>
      <c r="F284" s="253">
        <v>212</v>
      </c>
      <c r="G284" s="253">
        <v>212</v>
      </c>
      <c r="H284" s="253">
        <v>0</v>
      </c>
      <c r="I284" s="253">
        <v>0</v>
      </c>
      <c r="K284" s="253">
        <f t="shared" si="8"/>
        <v>0</v>
      </c>
      <c r="L284" s="253">
        <f t="shared" si="9"/>
        <v>0</v>
      </c>
    </row>
    <row r="285" spans="1:12" x14ac:dyDescent="0.2">
      <c r="A285" s="252">
        <v>5</v>
      </c>
      <c r="B285" s="252">
        <v>79</v>
      </c>
      <c r="C285" s="250" t="s">
        <v>671</v>
      </c>
      <c r="D285" s="253">
        <v>0</v>
      </c>
      <c r="E285" s="253">
        <v>0</v>
      </c>
      <c r="F285" s="253">
        <v>105</v>
      </c>
      <c r="G285" s="253">
        <v>105</v>
      </c>
      <c r="H285" s="253">
        <v>0</v>
      </c>
      <c r="I285" s="253">
        <v>0</v>
      </c>
      <c r="K285" s="253">
        <f t="shared" si="8"/>
        <v>0</v>
      </c>
      <c r="L285" s="253">
        <f t="shared" si="9"/>
        <v>0</v>
      </c>
    </row>
    <row r="286" spans="1:12" x14ac:dyDescent="0.2">
      <c r="A286" s="252">
        <v>5</v>
      </c>
      <c r="B286" s="252">
        <v>81</v>
      </c>
      <c r="C286" s="250" t="s">
        <v>672</v>
      </c>
      <c r="D286" s="253">
        <v>0</v>
      </c>
      <c r="E286" s="253">
        <v>0</v>
      </c>
      <c r="F286" s="254">
        <v>20000</v>
      </c>
      <c r="G286" s="254">
        <v>20000</v>
      </c>
      <c r="H286" s="253">
        <v>0</v>
      </c>
      <c r="I286" s="253">
        <v>0</v>
      </c>
      <c r="K286" s="253">
        <f t="shared" si="8"/>
        <v>0</v>
      </c>
      <c r="L286" s="253">
        <f t="shared" si="9"/>
        <v>0</v>
      </c>
    </row>
    <row r="287" spans="1:12" x14ac:dyDescent="0.2">
      <c r="A287" s="252">
        <v>5</v>
      </c>
      <c r="B287" s="252">
        <v>82</v>
      </c>
      <c r="C287" s="250" t="s">
        <v>673</v>
      </c>
      <c r="D287" s="253">
        <v>0</v>
      </c>
      <c r="E287" s="253">
        <v>0</v>
      </c>
      <c r="F287" s="254">
        <v>1000</v>
      </c>
      <c r="G287" s="254">
        <v>1000</v>
      </c>
      <c r="H287" s="253">
        <v>0</v>
      </c>
      <c r="I287" s="253">
        <v>0</v>
      </c>
      <c r="K287" s="253">
        <f t="shared" si="8"/>
        <v>0</v>
      </c>
      <c r="L287" s="253">
        <f t="shared" si="9"/>
        <v>0</v>
      </c>
    </row>
    <row r="288" spans="1:12" x14ac:dyDescent="0.2">
      <c r="A288" s="252">
        <v>5</v>
      </c>
      <c r="B288" s="252">
        <v>83</v>
      </c>
      <c r="C288" s="250" t="s">
        <v>674</v>
      </c>
      <c r="D288" s="253">
        <v>0</v>
      </c>
      <c r="E288" s="253">
        <v>0</v>
      </c>
      <c r="F288" s="254">
        <v>2524</v>
      </c>
      <c r="G288" s="254">
        <v>2524</v>
      </c>
      <c r="H288" s="253">
        <v>0</v>
      </c>
      <c r="I288" s="253">
        <v>0</v>
      </c>
      <c r="K288" s="253">
        <f t="shared" si="8"/>
        <v>0</v>
      </c>
      <c r="L288" s="253">
        <f t="shared" si="9"/>
        <v>0</v>
      </c>
    </row>
    <row r="289" spans="1:12" x14ac:dyDescent="0.2">
      <c r="A289" s="252">
        <v>5</v>
      </c>
      <c r="B289" s="252">
        <v>84</v>
      </c>
      <c r="C289" s="250" t="s">
        <v>675</v>
      </c>
      <c r="D289" s="253">
        <v>0</v>
      </c>
      <c r="E289" s="253">
        <v>0</v>
      </c>
      <c r="F289" s="254">
        <v>4190</v>
      </c>
      <c r="G289" s="254">
        <v>4190</v>
      </c>
      <c r="H289" s="253">
        <v>0</v>
      </c>
      <c r="I289" s="253">
        <v>0</v>
      </c>
      <c r="K289" s="253">
        <f t="shared" si="8"/>
        <v>0</v>
      </c>
      <c r="L289" s="253">
        <f t="shared" si="9"/>
        <v>0</v>
      </c>
    </row>
    <row r="290" spans="1:12" x14ac:dyDescent="0.2">
      <c r="A290" s="252">
        <v>5</v>
      </c>
      <c r="B290" s="252">
        <v>85</v>
      </c>
      <c r="C290" s="250" t="s">
        <v>676</v>
      </c>
      <c r="D290" s="253">
        <v>0</v>
      </c>
      <c r="E290" s="253">
        <v>0</v>
      </c>
      <c r="F290" s="253">
        <v>500</v>
      </c>
      <c r="G290" s="253">
        <v>500</v>
      </c>
      <c r="H290" s="253">
        <v>0</v>
      </c>
      <c r="I290" s="253">
        <v>0</v>
      </c>
      <c r="K290" s="253">
        <f t="shared" si="8"/>
        <v>0</v>
      </c>
      <c r="L290" s="253">
        <f t="shared" si="9"/>
        <v>0</v>
      </c>
    </row>
    <row r="291" spans="1:12" x14ac:dyDescent="0.2">
      <c r="A291" s="252">
        <v>5</v>
      </c>
      <c r="B291" s="252">
        <v>86</v>
      </c>
      <c r="C291" s="250" t="s">
        <v>677</v>
      </c>
      <c r="D291" s="253">
        <v>0</v>
      </c>
      <c r="E291" s="253">
        <v>0</v>
      </c>
      <c r="F291" s="254">
        <v>7360</v>
      </c>
      <c r="G291" s="254">
        <v>7360</v>
      </c>
      <c r="H291" s="253">
        <v>0</v>
      </c>
      <c r="I291" s="253">
        <v>0</v>
      </c>
      <c r="K291" s="253">
        <f t="shared" si="8"/>
        <v>0</v>
      </c>
      <c r="L291" s="253">
        <f t="shared" si="9"/>
        <v>0</v>
      </c>
    </row>
    <row r="292" spans="1:12" x14ac:dyDescent="0.2">
      <c r="A292" s="252">
        <v>5</v>
      </c>
      <c r="B292" s="252">
        <v>87</v>
      </c>
      <c r="C292" s="250" t="s">
        <v>678</v>
      </c>
      <c r="D292" s="253">
        <v>0</v>
      </c>
      <c r="E292" s="253">
        <v>0</v>
      </c>
      <c r="F292" s="254">
        <v>2560</v>
      </c>
      <c r="G292" s="254">
        <v>2560</v>
      </c>
      <c r="H292" s="253">
        <v>0</v>
      </c>
      <c r="I292" s="253">
        <v>0</v>
      </c>
      <c r="K292" s="253">
        <f t="shared" si="8"/>
        <v>0</v>
      </c>
      <c r="L292" s="253">
        <f t="shared" si="9"/>
        <v>0</v>
      </c>
    </row>
    <row r="293" spans="1:12" x14ac:dyDescent="0.2">
      <c r="A293" s="252">
        <v>5</v>
      </c>
      <c r="B293" s="252">
        <v>88</v>
      </c>
      <c r="C293" s="250" t="s">
        <v>679</v>
      </c>
      <c r="D293" s="253">
        <v>0</v>
      </c>
      <c r="E293" s="253">
        <v>0</v>
      </c>
      <c r="F293" s="254">
        <v>6555</v>
      </c>
      <c r="G293" s="254">
        <v>6555</v>
      </c>
      <c r="H293" s="253">
        <v>0</v>
      </c>
      <c r="I293" s="253">
        <v>0</v>
      </c>
      <c r="K293" s="253">
        <f t="shared" si="8"/>
        <v>0</v>
      </c>
      <c r="L293" s="253">
        <f t="shared" si="9"/>
        <v>0</v>
      </c>
    </row>
    <row r="294" spans="1:12" x14ac:dyDescent="0.2">
      <c r="A294" s="252">
        <v>5</v>
      </c>
      <c r="B294" s="252">
        <v>89</v>
      </c>
      <c r="C294" s="250" t="s">
        <v>680</v>
      </c>
      <c r="D294" s="253">
        <v>0</v>
      </c>
      <c r="E294" s="253">
        <v>0</v>
      </c>
      <c r="F294" s="253">
        <v>599</v>
      </c>
      <c r="G294" s="253">
        <v>599</v>
      </c>
      <c r="H294" s="253">
        <v>0</v>
      </c>
      <c r="I294" s="253">
        <v>0</v>
      </c>
      <c r="K294" s="253">
        <f t="shared" si="8"/>
        <v>0</v>
      </c>
      <c r="L294" s="253">
        <f t="shared" si="9"/>
        <v>0</v>
      </c>
    </row>
    <row r="295" spans="1:12" x14ac:dyDescent="0.2">
      <c r="A295" s="252">
        <v>5</v>
      </c>
      <c r="B295" s="252">
        <v>90</v>
      </c>
      <c r="C295" s="250" t="s">
        <v>681</v>
      </c>
      <c r="D295" s="253">
        <v>0</v>
      </c>
      <c r="E295" s="253">
        <v>0</v>
      </c>
      <c r="F295" s="254">
        <v>2600</v>
      </c>
      <c r="G295" s="254">
        <v>13197</v>
      </c>
      <c r="H295" s="253">
        <v>0</v>
      </c>
      <c r="I295" s="254">
        <v>10597</v>
      </c>
      <c r="K295" s="254">
        <f t="shared" si="8"/>
        <v>0</v>
      </c>
      <c r="L295" s="254">
        <f t="shared" si="9"/>
        <v>10597</v>
      </c>
    </row>
    <row r="296" spans="1:12" x14ac:dyDescent="0.2">
      <c r="A296" s="252">
        <v>5</v>
      </c>
      <c r="B296" s="252">
        <v>91</v>
      </c>
      <c r="C296" s="250" t="s">
        <v>682</v>
      </c>
      <c r="D296" s="253">
        <v>0</v>
      </c>
      <c r="E296" s="253">
        <v>0</v>
      </c>
      <c r="F296" s="254">
        <v>2760</v>
      </c>
      <c r="G296" s="254">
        <v>2760</v>
      </c>
      <c r="H296" s="253">
        <v>0</v>
      </c>
      <c r="I296" s="253">
        <v>0</v>
      </c>
      <c r="K296" s="253">
        <f t="shared" si="8"/>
        <v>0</v>
      </c>
      <c r="L296" s="253">
        <f t="shared" si="9"/>
        <v>0</v>
      </c>
    </row>
    <row r="297" spans="1:12" x14ac:dyDescent="0.2">
      <c r="A297" s="252">
        <v>5</v>
      </c>
      <c r="B297" s="252">
        <v>92</v>
      </c>
      <c r="C297" s="250" t="s">
        <v>683</v>
      </c>
      <c r="D297" s="253">
        <v>0</v>
      </c>
      <c r="E297" s="253">
        <v>0</v>
      </c>
      <c r="F297" s="253">
        <v>877</v>
      </c>
      <c r="G297" s="253">
        <v>877</v>
      </c>
      <c r="H297" s="253">
        <v>0</v>
      </c>
      <c r="I297" s="253">
        <v>0</v>
      </c>
      <c r="K297" s="253">
        <f t="shared" si="8"/>
        <v>0</v>
      </c>
      <c r="L297" s="253">
        <f t="shared" si="9"/>
        <v>0</v>
      </c>
    </row>
    <row r="298" spans="1:12" x14ac:dyDescent="0.2">
      <c r="A298" s="252">
        <v>5</v>
      </c>
      <c r="B298" s="252">
        <v>93</v>
      </c>
      <c r="C298" s="250" t="s">
        <v>684</v>
      </c>
      <c r="D298" s="253">
        <v>0</v>
      </c>
      <c r="E298" s="253">
        <v>0</v>
      </c>
      <c r="F298" s="254">
        <v>1503.5</v>
      </c>
      <c r="G298" s="254">
        <v>1503.5</v>
      </c>
      <c r="H298" s="253">
        <v>0</v>
      </c>
      <c r="I298" s="253">
        <v>0</v>
      </c>
      <c r="K298" s="253">
        <f t="shared" si="8"/>
        <v>0</v>
      </c>
      <c r="L298" s="253">
        <f t="shared" si="9"/>
        <v>0</v>
      </c>
    </row>
    <row r="299" spans="1:12" x14ac:dyDescent="0.2">
      <c r="A299" s="252">
        <v>5</v>
      </c>
      <c r="B299" s="252">
        <v>94</v>
      </c>
      <c r="C299" s="250" t="s">
        <v>685</v>
      </c>
      <c r="D299" s="253">
        <v>0</v>
      </c>
      <c r="E299" s="253">
        <v>0</v>
      </c>
      <c r="F299" s="254">
        <v>1230</v>
      </c>
      <c r="G299" s="254">
        <v>1230</v>
      </c>
      <c r="H299" s="253">
        <v>0</v>
      </c>
      <c r="I299" s="253">
        <v>0</v>
      </c>
      <c r="K299" s="253">
        <f t="shared" si="8"/>
        <v>0</v>
      </c>
      <c r="L299" s="253">
        <f t="shared" si="9"/>
        <v>0</v>
      </c>
    </row>
    <row r="300" spans="1:12" x14ac:dyDescent="0.2">
      <c r="A300" s="252">
        <v>5</v>
      </c>
      <c r="B300" s="252">
        <v>96</v>
      </c>
      <c r="C300" s="250" t="s">
        <v>686</v>
      </c>
      <c r="D300" s="253">
        <v>0</v>
      </c>
      <c r="E300" s="253">
        <v>0</v>
      </c>
      <c r="F300" s="254">
        <v>4028</v>
      </c>
      <c r="G300" s="254">
        <v>4028</v>
      </c>
      <c r="H300" s="253">
        <v>0</v>
      </c>
      <c r="I300" s="253">
        <v>0</v>
      </c>
      <c r="K300" s="253">
        <f t="shared" si="8"/>
        <v>0</v>
      </c>
      <c r="L300" s="253">
        <f t="shared" si="9"/>
        <v>0</v>
      </c>
    </row>
    <row r="301" spans="1:12" x14ac:dyDescent="0.2">
      <c r="A301" s="252">
        <v>5</v>
      </c>
      <c r="B301" s="252">
        <v>97</v>
      </c>
      <c r="C301" s="250" t="s">
        <v>687</v>
      </c>
      <c r="D301" s="253">
        <v>0</v>
      </c>
      <c r="E301" s="253">
        <v>0</v>
      </c>
      <c r="F301" s="254">
        <v>270825</v>
      </c>
      <c r="G301" s="254">
        <v>270825</v>
      </c>
      <c r="H301" s="253">
        <v>0</v>
      </c>
      <c r="I301" s="253">
        <v>0</v>
      </c>
      <c r="K301" s="253">
        <f t="shared" si="8"/>
        <v>0</v>
      </c>
      <c r="L301" s="253">
        <f t="shared" si="9"/>
        <v>0</v>
      </c>
    </row>
    <row r="302" spans="1:12" x14ac:dyDescent="0.2">
      <c r="A302" s="252">
        <v>5</v>
      </c>
      <c r="B302" s="252">
        <v>98</v>
      </c>
      <c r="C302" s="250" t="s">
        <v>688</v>
      </c>
      <c r="D302" s="253">
        <v>0</v>
      </c>
      <c r="E302" s="253">
        <v>0</v>
      </c>
      <c r="F302" s="254">
        <v>119401</v>
      </c>
      <c r="G302" s="254">
        <v>119401</v>
      </c>
      <c r="H302" s="253">
        <v>0</v>
      </c>
      <c r="I302" s="253">
        <v>0</v>
      </c>
      <c r="K302" s="253">
        <f t="shared" si="8"/>
        <v>0</v>
      </c>
      <c r="L302" s="253">
        <f t="shared" si="9"/>
        <v>0</v>
      </c>
    </row>
    <row r="303" spans="1:12" x14ac:dyDescent="0.2">
      <c r="A303" s="252">
        <v>5</v>
      </c>
      <c r="B303" s="252">
        <v>99</v>
      </c>
      <c r="C303" s="250" t="s">
        <v>689</v>
      </c>
      <c r="D303" s="253">
        <v>0</v>
      </c>
      <c r="E303" s="253">
        <v>0</v>
      </c>
      <c r="F303" s="254">
        <v>17307.5</v>
      </c>
      <c r="G303" s="254">
        <v>17307.5</v>
      </c>
      <c r="H303" s="253">
        <v>0</v>
      </c>
      <c r="I303" s="253">
        <v>0</v>
      </c>
      <c r="K303" s="253">
        <f t="shared" si="8"/>
        <v>0</v>
      </c>
      <c r="L303" s="253">
        <f t="shared" si="9"/>
        <v>0</v>
      </c>
    </row>
    <row r="304" spans="1:12" x14ac:dyDescent="0.2">
      <c r="A304" s="252">
        <v>5</v>
      </c>
      <c r="B304" s="252">
        <v>100</v>
      </c>
      <c r="C304" s="250" t="s">
        <v>690</v>
      </c>
      <c r="D304" s="253">
        <v>0</v>
      </c>
      <c r="E304" s="253">
        <v>0</v>
      </c>
      <c r="F304" s="254">
        <v>14415.54</v>
      </c>
      <c r="G304" s="254">
        <v>14415.54</v>
      </c>
      <c r="H304" s="253">
        <v>0</v>
      </c>
      <c r="I304" s="253">
        <v>0</v>
      </c>
      <c r="K304" s="253">
        <f t="shared" si="8"/>
        <v>0</v>
      </c>
      <c r="L304" s="253">
        <f t="shared" si="9"/>
        <v>0</v>
      </c>
    </row>
    <row r="305" spans="1:12" x14ac:dyDescent="0.2">
      <c r="A305" s="252">
        <v>5</v>
      </c>
      <c r="B305" s="252">
        <v>101</v>
      </c>
      <c r="C305" s="250" t="s">
        <v>691</v>
      </c>
      <c r="D305" s="253">
        <v>0</v>
      </c>
      <c r="E305" s="253">
        <v>0</v>
      </c>
      <c r="F305" s="254">
        <v>2499</v>
      </c>
      <c r="G305" s="254">
        <v>2499</v>
      </c>
      <c r="H305" s="253">
        <v>0</v>
      </c>
      <c r="I305" s="253">
        <v>0</v>
      </c>
      <c r="K305" s="253">
        <f t="shared" si="8"/>
        <v>0</v>
      </c>
      <c r="L305" s="253">
        <f t="shared" si="9"/>
        <v>0</v>
      </c>
    </row>
    <row r="306" spans="1:12" x14ac:dyDescent="0.2">
      <c r="A306" s="252">
        <v>5</v>
      </c>
      <c r="B306" s="252">
        <v>102</v>
      </c>
      <c r="C306" s="250" t="s">
        <v>692</v>
      </c>
      <c r="D306" s="253">
        <v>0</v>
      </c>
      <c r="E306" s="253">
        <v>0</v>
      </c>
      <c r="F306" s="254">
        <v>7000</v>
      </c>
      <c r="G306" s="254">
        <v>7000</v>
      </c>
      <c r="H306" s="253">
        <v>0</v>
      </c>
      <c r="I306" s="253">
        <v>0</v>
      </c>
      <c r="K306" s="253">
        <f t="shared" si="8"/>
        <v>0</v>
      </c>
      <c r="L306" s="253">
        <f t="shared" si="9"/>
        <v>0</v>
      </c>
    </row>
    <row r="307" spans="1:12" x14ac:dyDescent="0.2">
      <c r="A307" s="252">
        <v>5</v>
      </c>
      <c r="B307" s="252">
        <v>103</v>
      </c>
      <c r="C307" s="250" t="s">
        <v>693</v>
      </c>
      <c r="D307" s="253">
        <v>0</v>
      </c>
      <c r="E307" s="253">
        <v>0</v>
      </c>
      <c r="F307" s="254">
        <v>1587</v>
      </c>
      <c r="G307" s="254">
        <v>1587</v>
      </c>
      <c r="H307" s="253">
        <v>0</v>
      </c>
      <c r="I307" s="253">
        <v>0</v>
      </c>
      <c r="K307" s="253">
        <f t="shared" si="8"/>
        <v>0</v>
      </c>
      <c r="L307" s="253">
        <f t="shared" si="9"/>
        <v>0</v>
      </c>
    </row>
    <row r="308" spans="1:12" x14ac:dyDescent="0.2">
      <c r="A308" s="252">
        <v>5</v>
      </c>
      <c r="B308" s="252">
        <v>104</v>
      </c>
      <c r="C308" s="250" t="s">
        <v>694</v>
      </c>
      <c r="D308" s="253">
        <v>0</v>
      </c>
      <c r="E308" s="253">
        <v>0</v>
      </c>
      <c r="F308" s="253">
        <v>629.99</v>
      </c>
      <c r="G308" s="253">
        <v>629.99</v>
      </c>
      <c r="H308" s="253">
        <v>0</v>
      </c>
      <c r="I308" s="253">
        <v>0</v>
      </c>
      <c r="K308" s="253">
        <f t="shared" si="8"/>
        <v>0</v>
      </c>
      <c r="L308" s="253">
        <f t="shared" si="9"/>
        <v>0</v>
      </c>
    </row>
    <row r="309" spans="1:12" x14ac:dyDescent="0.2">
      <c r="A309" s="252">
        <v>5</v>
      </c>
      <c r="B309" s="252">
        <v>105</v>
      </c>
      <c r="C309" s="250" t="s">
        <v>695</v>
      </c>
      <c r="D309" s="253">
        <v>0</v>
      </c>
      <c r="E309" s="253">
        <v>0</v>
      </c>
      <c r="F309" s="254">
        <v>56222.35</v>
      </c>
      <c r="G309" s="254">
        <v>56222.35</v>
      </c>
      <c r="H309" s="253">
        <v>0</v>
      </c>
      <c r="I309" s="253">
        <v>0</v>
      </c>
      <c r="K309" s="253">
        <f t="shared" si="8"/>
        <v>0</v>
      </c>
      <c r="L309" s="253">
        <f t="shared" si="9"/>
        <v>0</v>
      </c>
    </row>
    <row r="310" spans="1:12" x14ac:dyDescent="0.2">
      <c r="A310" s="252">
        <v>5</v>
      </c>
      <c r="B310" s="252">
        <v>106</v>
      </c>
      <c r="C310" s="250" t="s">
        <v>696</v>
      </c>
      <c r="D310" s="253">
        <v>0</v>
      </c>
      <c r="E310" s="253">
        <v>0</v>
      </c>
      <c r="F310" s="254">
        <v>3216</v>
      </c>
      <c r="G310" s="254">
        <v>3216</v>
      </c>
      <c r="H310" s="253">
        <v>0</v>
      </c>
      <c r="I310" s="253">
        <v>0</v>
      </c>
      <c r="K310" s="253">
        <f t="shared" si="8"/>
        <v>0</v>
      </c>
      <c r="L310" s="253">
        <f t="shared" si="9"/>
        <v>0</v>
      </c>
    </row>
    <row r="311" spans="1:12" x14ac:dyDescent="0.2">
      <c r="A311" s="252">
        <v>5</v>
      </c>
      <c r="B311" s="252">
        <v>107</v>
      </c>
      <c r="C311" s="250" t="s">
        <v>697</v>
      </c>
      <c r="D311" s="253">
        <v>0</v>
      </c>
      <c r="E311" s="253">
        <v>0</v>
      </c>
      <c r="F311" s="254">
        <v>7500</v>
      </c>
      <c r="G311" s="254">
        <v>7500</v>
      </c>
      <c r="H311" s="253">
        <v>0</v>
      </c>
      <c r="I311" s="253">
        <v>0</v>
      </c>
      <c r="K311" s="253">
        <f t="shared" si="8"/>
        <v>0</v>
      </c>
      <c r="L311" s="253">
        <f t="shared" si="9"/>
        <v>0</v>
      </c>
    </row>
    <row r="312" spans="1:12" x14ac:dyDescent="0.2">
      <c r="A312" s="252">
        <v>5</v>
      </c>
      <c r="B312" s="252">
        <v>108</v>
      </c>
      <c r="C312" s="250" t="s">
        <v>698</v>
      </c>
      <c r="D312" s="253">
        <v>0</v>
      </c>
      <c r="E312" s="253">
        <v>0</v>
      </c>
      <c r="F312" s="254">
        <v>6250</v>
      </c>
      <c r="G312" s="254">
        <v>6250</v>
      </c>
      <c r="H312" s="253">
        <v>0</v>
      </c>
      <c r="I312" s="253">
        <v>0</v>
      </c>
      <c r="K312" s="253">
        <f t="shared" si="8"/>
        <v>0</v>
      </c>
      <c r="L312" s="253">
        <f t="shared" si="9"/>
        <v>0</v>
      </c>
    </row>
    <row r="313" spans="1:12" x14ac:dyDescent="0.2">
      <c r="A313" s="252">
        <v>5</v>
      </c>
      <c r="B313" s="252">
        <v>109</v>
      </c>
      <c r="C313" s="250" t="s">
        <v>699</v>
      </c>
      <c r="D313" s="253">
        <v>0</v>
      </c>
      <c r="E313" s="253">
        <v>0</v>
      </c>
      <c r="F313" s="253">
        <v>300</v>
      </c>
      <c r="G313" s="253">
        <v>300</v>
      </c>
      <c r="H313" s="253">
        <v>0</v>
      </c>
      <c r="I313" s="253">
        <v>0</v>
      </c>
      <c r="K313" s="253">
        <f t="shared" si="8"/>
        <v>0</v>
      </c>
      <c r="L313" s="253">
        <f t="shared" si="9"/>
        <v>0</v>
      </c>
    </row>
    <row r="314" spans="1:12" x14ac:dyDescent="0.2">
      <c r="A314" s="252">
        <v>5</v>
      </c>
      <c r="B314" s="252">
        <v>110</v>
      </c>
      <c r="C314" s="250" t="s">
        <v>700</v>
      </c>
      <c r="D314" s="253">
        <v>0</v>
      </c>
      <c r="E314" s="253">
        <v>0</v>
      </c>
      <c r="F314" s="253">
        <v>900</v>
      </c>
      <c r="G314" s="253">
        <v>900</v>
      </c>
      <c r="H314" s="253">
        <v>0</v>
      </c>
      <c r="I314" s="253">
        <v>0</v>
      </c>
      <c r="K314" s="253">
        <f t="shared" si="8"/>
        <v>0</v>
      </c>
      <c r="L314" s="253">
        <f t="shared" si="9"/>
        <v>0</v>
      </c>
    </row>
    <row r="315" spans="1:12" x14ac:dyDescent="0.2">
      <c r="A315" s="252">
        <v>5</v>
      </c>
      <c r="B315" s="252">
        <v>112</v>
      </c>
      <c r="C315" s="250" t="s">
        <v>701</v>
      </c>
      <c r="D315" s="253">
        <v>0</v>
      </c>
      <c r="E315" s="253">
        <v>0</v>
      </c>
      <c r="F315" s="253">
        <v>0</v>
      </c>
      <c r="G315" s="254">
        <v>26409.75</v>
      </c>
      <c r="H315" s="253">
        <v>0</v>
      </c>
      <c r="I315" s="254">
        <v>26409.75</v>
      </c>
      <c r="K315" s="254">
        <f t="shared" si="8"/>
        <v>0</v>
      </c>
      <c r="L315" s="254">
        <f t="shared" si="9"/>
        <v>26409.75</v>
      </c>
    </row>
    <row r="316" spans="1:12" x14ac:dyDescent="0.2">
      <c r="A316" s="252">
        <v>4</v>
      </c>
      <c r="B316" s="252">
        <v>3</v>
      </c>
      <c r="C316" s="250" t="s">
        <v>702</v>
      </c>
      <c r="D316" s="253">
        <v>0</v>
      </c>
      <c r="E316" s="254">
        <v>77284.09</v>
      </c>
      <c r="F316" s="254">
        <v>1066192.6599999999</v>
      </c>
      <c r="G316" s="254">
        <v>1056628.06</v>
      </c>
      <c r="H316" s="253">
        <v>0</v>
      </c>
      <c r="I316" s="254">
        <v>67719.490000000005</v>
      </c>
      <c r="K316" s="254">
        <f t="shared" si="8"/>
        <v>77284.09</v>
      </c>
      <c r="L316" s="254">
        <f t="shared" si="9"/>
        <v>67719.490000000005</v>
      </c>
    </row>
    <row r="317" spans="1:12" x14ac:dyDescent="0.2">
      <c r="A317" s="252">
        <v>5</v>
      </c>
      <c r="B317" s="252">
        <v>1</v>
      </c>
      <c r="C317" s="250" t="s">
        <v>703</v>
      </c>
      <c r="D317" s="253">
        <v>0</v>
      </c>
      <c r="E317" s="253">
        <v>0</v>
      </c>
      <c r="F317" s="254">
        <v>224902.82</v>
      </c>
      <c r="G317" s="254">
        <v>224902.82</v>
      </c>
      <c r="H317" s="253">
        <v>0</v>
      </c>
      <c r="I317" s="253">
        <v>0</v>
      </c>
      <c r="K317" s="253">
        <f t="shared" si="8"/>
        <v>0</v>
      </c>
      <c r="L317" s="253">
        <f t="shared" si="9"/>
        <v>0</v>
      </c>
    </row>
    <row r="318" spans="1:12" x14ac:dyDescent="0.2">
      <c r="A318" s="252">
        <v>5</v>
      </c>
      <c r="B318" s="252">
        <v>2</v>
      </c>
      <c r="C318" s="250" t="s">
        <v>704</v>
      </c>
      <c r="D318" s="253">
        <v>0</v>
      </c>
      <c r="E318" s="254">
        <v>13429.14</v>
      </c>
      <c r="F318" s="254">
        <v>239622.64</v>
      </c>
      <c r="G318" s="254">
        <v>230471.5</v>
      </c>
      <c r="H318" s="253">
        <v>0</v>
      </c>
      <c r="I318" s="254">
        <v>4278</v>
      </c>
      <c r="K318" s="254">
        <f t="shared" si="8"/>
        <v>13429.14</v>
      </c>
      <c r="L318" s="254">
        <f t="shared" si="9"/>
        <v>4278</v>
      </c>
    </row>
    <row r="319" spans="1:12" x14ac:dyDescent="0.2">
      <c r="A319" s="252">
        <v>5</v>
      </c>
      <c r="B319" s="252">
        <v>3</v>
      </c>
      <c r="C319" s="250" t="s">
        <v>365</v>
      </c>
      <c r="D319" s="253">
        <v>0</v>
      </c>
      <c r="E319" s="254">
        <v>31560</v>
      </c>
      <c r="F319" s="254">
        <v>215570</v>
      </c>
      <c r="G319" s="254">
        <v>186425</v>
      </c>
      <c r="H319" s="253">
        <v>0</v>
      </c>
      <c r="I319" s="254">
        <v>2415</v>
      </c>
      <c r="K319" s="254">
        <f t="shared" si="8"/>
        <v>31560</v>
      </c>
      <c r="L319" s="254">
        <f t="shared" si="9"/>
        <v>2415</v>
      </c>
    </row>
    <row r="320" spans="1:12" x14ac:dyDescent="0.2">
      <c r="A320" s="252">
        <v>5</v>
      </c>
      <c r="B320" s="252">
        <v>4</v>
      </c>
      <c r="C320" s="250" t="s">
        <v>705</v>
      </c>
      <c r="D320" s="253">
        <v>0</v>
      </c>
      <c r="E320" s="253">
        <v>0</v>
      </c>
      <c r="F320" s="254">
        <v>7845</v>
      </c>
      <c r="G320" s="254">
        <v>19145.490000000002</v>
      </c>
      <c r="H320" s="253">
        <v>0</v>
      </c>
      <c r="I320" s="254">
        <v>11300.49</v>
      </c>
      <c r="K320" s="254">
        <f t="shared" si="8"/>
        <v>0</v>
      </c>
      <c r="L320" s="254">
        <f t="shared" si="9"/>
        <v>11300.49</v>
      </c>
    </row>
    <row r="321" spans="1:12" x14ac:dyDescent="0.2">
      <c r="A321" s="252">
        <v>5</v>
      </c>
      <c r="B321" s="252">
        <v>5</v>
      </c>
      <c r="C321" s="250" t="s">
        <v>706</v>
      </c>
      <c r="D321" s="253">
        <v>0</v>
      </c>
      <c r="E321" s="253">
        <v>0</v>
      </c>
      <c r="F321" s="253">
        <v>615</v>
      </c>
      <c r="G321" s="253">
        <v>615</v>
      </c>
      <c r="H321" s="253">
        <v>0</v>
      </c>
      <c r="I321" s="253">
        <v>0</v>
      </c>
      <c r="K321" s="253">
        <f t="shared" si="8"/>
        <v>0</v>
      </c>
      <c r="L321" s="253">
        <f t="shared" si="9"/>
        <v>0</v>
      </c>
    </row>
    <row r="322" spans="1:12" x14ac:dyDescent="0.2">
      <c r="A322" s="252">
        <v>5</v>
      </c>
      <c r="B322" s="252">
        <v>6</v>
      </c>
      <c r="C322" s="250" t="s">
        <v>707</v>
      </c>
      <c r="D322" s="253">
        <v>0</v>
      </c>
      <c r="E322" s="254">
        <v>32294.95</v>
      </c>
      <c r="F322" s="254">
        <v>349262.2</v>
      </c>
      <c r="G322" s="254">
        <v>366290.75</v>
      </c>
      <c r="H322" s="253">
        <v>0</v>
      </c>
      <c r="I322" s="254">
        <v>49323.5</v>
      </c>
      <c r="K322" s="254">
        <f t="shared" si="8"/>
        <v>32294.95</v>
      </c>
      <c r="L322" s="254">
        <f t="shared" si="9"/>
        <v>49323.5</v>
      </c>
    </row>
    <row r="323" spans="1:12" x14ac:dyDescent="0.2">
      <c r="A323" s="252">
        <v>5</v>
      </c>
      <c r="B323" s="252">
        <v>7</v>
      </c>
      <c r="C323" s="250" t="s">
        <v>708</v>
      </c>
      <c r="D323" s="253">
        <v>0</v>
      </c>
      <c r="E323" s="253">
        <v>0</v>
      </c>
      <c r="F323" s="254">
        <v>27175</v>
      </c>
      <c r="G323" s="254">
        <v>27577.5</v>
      </c>
      <c r="H323" s="253">
        <v>0</v>
      </c>
      <c r="I323" s="253">
        <v>402.5</v>
      </c>
      <c r="K323" s="253">
        <f t="shared" ref="K323:K324" si="10">E323-D323</f>
        <v>0</v>
      </c>
      <c r="L323" s="253">
        <f t="shared" ref="L323:L324" si="11">I323-H323</f>
        <v>402.5</v>
      </c>
    </row>
    <row r="324" spans="1:12" x14ac:dyDescent="0.2">
      <c r="A324" s="252">
        <v>5</v>
      </c>
      <c r="B324" s="252">
        <v>8</v>
      </c>
      <c r="C324" s="250" t="s">
        <v>709</v>
      </c>
      <c r="D324" s="253">
        <v>0</v>
      </c>
      <c r="E324" s="253">
        <v>0</v>
      </c>
      <c r="F324" s="254">
        <v>1200</v>
      </c>
      <c r="G324" s="254">
        <v>1200</v>
      </c>
      <c r="H324" s="253">
        <v>0</v>
      </c>
      <c r="I324" s="253">
        <v>0</v>
      </c>
      <c r="K324" s="253">
        <f t="shared" si="10"/>
        <v>0</v>
      </c>
      <c r="L324" s="253">
        <f t="shared" si="11"/>
        <v>0</v>
      </c>
    </row>
    <row r="325" spans="1:12" x14ac:dyDescent="0.2">
      <c r="C325" s="250" t="s">
        <v>539</v>
      </c>
      <c r="D325" s="254">
        <v>2443554.0099999998</v>
      </c>
      <c r="E325" s="254">
        <v>28878637.07</v>
      </c>
      <c r="F325" s="254">
        <v>718398250.38999999</v>
      </c>
      <c r="G325" s="254">
        <v>735695548.70000005</v>
      </c>
      <c r="H325" s="254">
        <v>7735053.3799999999</v>
      </c>
      <c r="I325" s="254">
        <v>51467434.740000002</v>
      </c>
      <c r="K325" s="254"/>
      <c r="L325" s="254"/>
    </row>
    <row r="326" spans="1:12" x14ac:dyDescent="0.2">
      <c r="F326" s="250" t="s">
        <v>735</v>
      </c>
      <c r="G326" s="251">
        <v>1</v>
      </c>
      <c r="H326" s="250" t="s">
        <v>736</v>
      </c>
      <c r="I326" s="251">
        <v>1</v>
      </c>
      <c r="K326" s="251"/>
      <c r="L326" s="251"/>
    </row>
  </sheetData>
  <autoFilter ref="A1:I326" xr:uid="{00000000-0009-0000-0000-000010000000}"/>
  <pageMargins left="0" right="0" top="0" bottom="0" header="0" footer="0"/>
  <pageSetup paperSize="9" fitToWidth="0" fitToHeight="0" orientation="landscape" horizontalDpi="0" verticalDpi="0" copies="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2"/>
  <dimension ref="B1:N28"/>
  <sheetViews>
    <sheetView rightToLeft="1" showWhiteSpace="0" view="pageLayout" topLeftCell="A13" zoomScale="90" zoomScaleNormal="90" zoomScaleSheetLayoutView="145" zoomScalePageLayoutView="90" workbookViewId="0">
      <selection activeCell="B27" sqref="B27:G28"/>
    </sheetView>
  </sheetViews>
  <sheetFormatPr defaultColWidth="9.5" defaultRowHeight="20.25" x14ac:dyDescent="0.2"/>
  <cols>
    <col min="1" max="1" width="2.125" style="36" customWidth="1"/>
    <col min="2" max="2" width="36.375" style="36" customWidth="1"/>
    <col min="3" max="3" width="8" style="36" customWidth="1"/>
    <col min="4" max="4" width="1.25" style="36" customWidth="1"/>
    <col min="5" max="5" width="13.875" style="50" customWidth="1"/>
    <col min="6" max="6" width="1.25" style="50" customWidth="1"/>
    <col min="7" max="7" width="14" style="50" customWidth="1"/>
    <col min="8" max="8" width="2.125" style="36" customWidth="1"/>
    <col min="9" max="10" width="9.5" style="36"/>
    <col min="11" max="11" width="10.5" style="36" bestFit="1" customWidth="1"/>
    <col min="12" max="12" width="9.5" style="36"/>
    <col min="13" max="13" width="9.75" style="36" bestFit="1" customWidth="1"/>
    <col min="14" max="251" width="9.5" style="36"/>
    <col min="252" max="252" width="12.5" style="36" customWidth="1"/>
    <col min="253" max="253" width="31.25" style="36" customWidth="1"/>
    <col min="254" max="254" width="4" style="36" customWidth="1"/>
    <col min="255" max="255" width="10" style="36" customWidth="1"/>
    <col min="256" max="256" width="1.5" style="36" customWidth="1"/>
    <col min="257" max="257" width="23" style="36" bestFit="1" customWidth="1"/>
    <col min="258" max="258" width="2.5" style="36" customWidth="1"/>
    <col min="259" max="259" width="23" style="36" bestFit="1" customWidth="1"/>
    <col min="260" max="260" width="0.5" style="36" customWidth="1"/>
    <col min="261" max="261" width="1.5" style="36" customWidth="1"/>
    <col min="262" max="262" width="2" style="36" customWidth="1"/>
    <col min="263" max="507" width="9.5" style="36"/>
    <col min="508" max="508" width="12.5" style="36" customWidth="1"/>
    <col min="509" max="509" width="31.25" style="36" customWidth="1"/>
    <col min="510" max="510" width="4" style="36" customWidth="1"/>
    <col min="511" max="511" width="10" style="36" customWidth="1"/>
    <col min="512" max="512" width="1.5" style="36" customWidth="1"/>
    <col min="513" max="513" width="23" style="36" bestFit="1" customWidth="1"/>
    <col min="514" max="514" width="2.5" style="36" customWidth="1"/>
    <col min="515" max="515" width="23" style="36" bestFit="1" customWidth="1"/>
    <col min="516" max="516" width="0.5" style="36" customWidth="1"/>
    <col min="517" max="517" width="1.5" style="36" customWidth="1"/>
    <col min="518" max="518" width="2" style="36" customWidth="1"/>
    <col min="519" max="763" width="9.5" style="36"/>
    <col min="764" max="764" width="12.5" style="36" customWidth="1"/>
    <col min="765" max="765" width="31.25" style="36" customWidth="1"/>
    <col min="766" max="766" width="4" style="36" customWidth="1"/>
    <col min="767" max="767" width="10" style="36" customWidth="1"/>
    <col min="768" max="768" width="1.5" style="36" customWidth="1"/>
    <col min="769" max="769" width="23" style="36" bestFit="1" customWidth="1"/>
    <col min="770" max="770" width="2.5" style="36" customWidth="1"/>
    <col min="771" max="771" width="23" style="36" bestFit="1" customWidth="1"/>
    <col min="772" max="772" width="0.5" style="36" customWidth="1"/>
    <col min="773" max="773" width="1.5" style="36" customWidth="1"/>
    <col min="774" max="774" width="2" style="36" customWidth="1"/>
    <col min="775" max="1019" width="9.5" style="36"/>
    <col min="1020" max="1020" width="12.5" style="36" customWidth="1"/>
    <col min="1021" max="1021" width="31.25" style="36" customWidth="1"/>
    <col min="1022" max="1022" width="4" style="36" customWidth="1"/>
    <col min="1023" max="1023" width="10" style="36" customWidth="1"/>
    <col min="1024" max="1024" width="1.5" style="36" customWidth="1"/>
    <col min="1025" max="1025" width="23" style="36" bestFit="1" customWidth="1"/>
    <col min="1026" max="1026" width="2.5" style="36" customWidth="1"/>
    <col min="1027" max="1027" width="23" style="36" bestFit="1" customWidth="1"/>
    <col min="1028" max="1028" width="0.5" style="36" customWidth="1"/>
    <col min="1029" max="1029" width="1.5" style="36" customWidth="1"/>
    <col min="1030" max="1030" width="2" style="36" customWidth="1"/>
    <col min="1031" max="1275" width="9.5" style="36"/>
    <col min="1276" max="1276" width="12.5" style="36" customWidth="1"/>
    <col min="1277" max="1277" width="31.25" style="36" customWidth="1"/>
    <col min="1278" max="1278" width="4" style="36" customWidth="1"/>
    <col min="1279" max="1279" width="10" style="36" customWidth="1"/>
    <col min="1280" max="1280" width="1.5" style="36" customWidth="1"/>
    <col min="1281" max="1281" width="23" style="36" bestFit="1" customWidth="1"/>
    <col min="1282" max="1282" width="2.5" style="36" customWidth="1"/>
    <col min="1283" max="1283" width="23" style="36" bestFit="1" customWidth="1"/>
    <col min="1284" max="1284" width="0.5" style="36" customWidth="1"/>
    <col min="1285" max="1285" width="1.5" style="36" customWidth="1"/>
    <col min="1286" max="1286" width="2" style="36" customWidth="1"/>
    <col min="1287" max="1531" width="9.5" style="36"/>
    <col min="1532" max="1532" width="12.5" style="36" customWidth="1"/>
    <col min="1533" max="1533" width="31.25" style="36" customWidth="1"/>
    <col min="1534" max="1534" width="4" style="36" customWidth="1"/>
    <col min="1535" max="1535" width="10" style="36" customWidth="1"/>
    <col min="1536" max="1536" width="1.5" style="36" customWidth="1"/>
    <col min="1537" max="1537" width="23" style="36" bestFit="1" customWidth="1"/>
    <col min="1538" max="1538" width="2.5" style="36" customWidth="1"/>
    <col min="1539" max="1539" width="23" style="36" bestFit="1" customWidth="1"/>
    <col min="1540" max="1540" width="0.5" style="36" customWidth="1"/>
    <col min="1541" max="1541" width="1.5" style="36" customWidth="1"/>
    <col min="1542" max="1542" width="2" style="36" customWidth="1"/>
    <col min="1543" max="1787" width="9.5" style="36"/>
    <col min="1788" max="1788" width="12.5" style="36" customWidth="1"/>
    <col min="1789" max="1789" width="31.25" style="36" customWidth="1"/>
    <col min="1790" max="1790" width="4" style="36" customWidth="1"/>
    <col min="1791" max="1791" width="10" style="36" customWidth="1"/>
    <col min="1792" max="1792" width="1.5" style="36" customWidth="1"/>
    <col min="1793" max="1793" width="23" style="36" bestFit="1" customWidth="1"/>
    <col min="1794" max="1794" width="2.5" style="36" customWidth="1"/>
    <col min="1795" max="1795" width="23" style="36" bestFit="1" customWidth="1"/>
    <col min="1796" max="1796" width="0.5" style="36" customWidth="1"/>
    <col min="1797" max="1797" width="1.5" style="36" customWidth="1"/>
    <col min="1798" max="1798" width="2" style="36" customWidth="1"/>
    <col min="1799" max="2043" width="9.5" style="36"/>
    <col min="2044" max="2044" width="12.5" style="36" customWidth="1"/>
    <col min="2045" max="2045" width="31.25" style="36" customWidth="1"/>
    <col min="2046" max="2046" width="4" style="36" customWidth="1"/>
    <col min="2047" max="2047" width="10" style="36" customWidth="1"/>
    <col min="2048" max="2048" width="1.5" style="36" customWidth="1"/>
    <col min="2049" max="2049" width="23" style="36" bestFit="1" customWidth="1"/>
    <col min="2050" max="2050" width="2.5" style="36" customWidth="1"/>
    <col min="2051" max="2051" width="23" style="36" bestFit="1" customWidth="1"/>
    <col min="2052" max="2052" width="0.5" style="36" customWidth="1"/>
    <col min="2053" max="2053" width="1.5" style="36" customWidth="1"/>
    <col min="2054" max="2054" width="2" style="36" customWidth="1"/>
    <col min="2055" max="2299" width="9.5" style="36"/>
    <col min="2300" max="2300" width="12.5" style="36" customWidth="1"/>
    <col min="2301" max="2301" width="31.25" style="36" customWidth="1"/>
    <col min="2302" max="2302" width="4" style="36" customWidth="1"/>
    <col min="2303" max="2303" width="10" style="36" customWidth="1"/>
    <col min="2304" max="2304" width="1.5" style="36" customWidth="1"/>
    <col min="2305" max="2305" width="23" style="36" bestFit="1" customWidth="1"/>
    <col min="2306" max="2306" width="2.5" style="36" customWidth="1"/>
    <col min="2307" max="2307" width="23" style="36" bestFit="1" customWidth="1"/>
    <col min="2308" max="2308" width="0.5" style="36" customWidth="1"/>
    <col min="2309" max="2309" width="1.5" style="36" customWidth="1"/>
    <col min="2310" max="2310" width="2" style="36" customWidth="1"/>
    <col min="2311" max="2555" width="9.5" style="36"/>
    <col min="2556" max="2556" width="12.5" style="36" customWidth="1"/>
    <col min="2557" max="2557" width="31.25" style="36" customWidth="1"/>
    <col min="2558" max="2558" width="4" style="36" customWidth="1"/>
    <col min="2559" max="2559" width="10" style="36" customWidth="1"/>
    <col min="2560" max="2560" width="1.5" style="36" customWidth="1"/>
    <col min="2561" max="2561" width="23" style="36" bestFit="1" customWidth="1"/>
    <col min="2562" max="2562" width="2.5" style="36" customWidth="1"/>
    <col min="2563" max="2563" width="23" style="36" bestFit="1" customWidth="1"/>
    <col min="2564" max="2564" width="0.5" style="36" customWidth="1"/>
    <col min="2565" max="2565" width="1.5" style="36" customWidth="1"/>
    <col min="2566" max="2566" width="2" style="36" customWidth="1"/>
    <col min="2567" max="2811" width="9.5" style="36"/>
    <col min="2812" max="2812" width="12.5" style="36" customWidth="1"/>
    <col min="2813" max="2813" width="31.25" style="36" customWidth="1"/>
    <col min="2814" max="2814" width="4" style="36" customWidth="1"/>
    <col min="2815" max="2815" width="10" style="36" customWidth="1"/>
    <col min="2816" max="2816" width="1.5" style="36" customWidth="1"/>
    <col min="2817" max="2817" width="23" style="36" bestFit="1" customWidth="1"/>
    <col min="2818" max="2818" width="2.5" style="36" customWidth="1"/>
    <col min="2819" max="2819" width="23" style="36" bestFit="1" customWidth="1"/>
    <col min="2820" max="2820" width="0.5" style="36" customWidth="1"/>
    <col min="2821" max="2821" width="1.5" style="36" customWidth="1"/>
    <col min="2822" max="2822" width="2" style="36" customWidth="1"/>
    <col min="2823" max="3067" width="9.5" style="36"/>
    <col min="3068" max="3068" width="12.5" style="36" customWidth="1"/>
    <col min="3069" max="3069" width="31.25" style="36" customWidth="1"/>
    <col min="3070" max="3070" width="4" style="36" customWidth="1"/>
    <col min="3071" max="3071" width="10" style="36" customWidth="1"/>
    <col min="3072" max="3072" width="1.5" style="36" customWidth="1"/>
    <col min="3073" max="3073" width="23" style="36" bestFit="1" customWidth="1"/>
    <col min="3074" max="3074" width="2.5" style="36" customWidth="1"/>
    <col min="3075" max="3075" width="23" style="36" bestFit="1" customWidth="1"/>
    <col min="3076" max="3076" width="0.5" style="36" customWidth="1"/>
    <col min="3077" max="3077" width="1.5" style="36" customWidth="1"/>
    <col min="3078" max="3078" width="2" style="36" customWidth="1"/>
    <col min="3079" max="3323" width="9.5" style="36"/>
    <col min="3324" max="3324" width="12.5" style="36" customWidth="1"/>
    <col min="3325" max="3325" width="31.25" style="36" customWidth="1"/>
    <col min="3326" max="3326" width="4" style="36" customWidth="1"/>
    <col min="3327" max="3327" width="10" style="36" customWidth="1"/>
    <col min="3328" max="3328" width="1.5" style="36" customWidth="1"/>
    <col min="3329" max="3329" width="23" style="36" bestFit="1" customWidth="1"/>
    <col min="3330" max="3330" width="2.5" style="36" customWidth="1"/>
    <col min="3331" max="3331" width="23" style="36" bestFit="1" customWidth="1"/>
    <col min="3332" max="3332" width="0.5" style="36" customWidth="1"/>
    <col min="3333" max="3333" width="1.5" style="36" customWidth="1"/>
    <col min="3334" max="3334" width="2" style="36" customWidth="1"/>
    <col min="3335" max="3579" width="9.5" style="36"/>
    <col min="3580" max="3580" width="12.5" style="36" customWidth="1"/>
    <col min="3581" max="3581" width="31.25" style="36" customWidth="1"/>
    <col min="3582" max="3582" width="4" style="36" customWidth="1"/>
    <col min="3583" max="3583" width="10" style="36" customWidth="1"/>
    <col min="3584" max="3584" width="1.5" style="36" customWidth="1"/>
    <col min="3585" max="3585" width="23" style="36" bestFit="1" customWidth="1"/>
    <col min="3586" max="3586" width="2.5" style="36" customWidth="1"/>
    <col min="3587" max="3587" width="23" style="36" bestFit="1" customWidth="1"/>
    <col min="3588" max="3588" width="0.5" style="36" customWidth="1"/>
    <col min="3589" max="3589" width="1.5" style="36" customWidth="1"/>
    <col min="3590" max="3590" width="2" style="36" customWidth="1"/>
    <col min="3591" max="3835" width="9.5" style="36"/>
    <col min="3836" max="3836" width="12.5" style="36" customWidth="1"/>
    <col min="3837" max="3837" width="31.25" style="36" customWidth="1"/>
    <col min="3838" max="3838" width="4" style="36" customWidth="1"/>
    <col min="3839" max="3839" width="10" style="36" customWidth="1"/>
    <col min="3840" max="3840" width="1.5" style="36" customWidth="1"/>
    <col min="3841" max="3841" width="23" style="36" bestFit="1" customWidth="1"/>
    <col min="3842" max="3842" width="2.5" style="36" customWidth="1"/>
    <col min="3843" max="3843" width="23" style="36" bestFit="1" customWidth="1"/>
    <col min="3844" max="3844" width="0.5" style="36" customWidth="1"/>
    <col min="3845" max="3845" width="1.5" style="36" customWidth="1"/>
    <col min="3846" max="3846" width="2" style="36" customWidth="1"/>
    <col min="3847" max="4091" width="9.5" style="36"/>
    <col min="4092" max="4092" width="12.5" style="36" customWidth="1"/>
    <col min="4093" max="4093" width="31.25" style="36" customWidth="1"/>
    <col min="4094" max="4094" width="4" style="36" customWidth="1"/>
    <col min="4095" max="4095" width="10" style="36" customWidth="1"/>
    <col min="4096" max="4096" width="1.5" style="36" customWidth="1"/>
    <col min="4097" max="4097" width="23" style="36" bestFit="1" customWidth="1"/>
    <col min="4098" max="4098" width="2.5" style="36" customWidth="1"/>
    <col min="4099" max="4099" width="23" style="36" bestFit="1" customWidth="1"/>
    <col min="4100" max="4100" width="0.5" style="36" customWidth="1"/>
    <col min="4101" max="4101" width="1.5" style="36" customWidth="1"/>
    <col min="4102" max="4102" width="2" style="36" customWidth="1"/>
    <col min="4103" max="4347" width="9.5" style="36"/>
    <col min="4348" max="4348" width="12.5" style="36" customWidth="1"/>
    <col min="4349" max="4349" width="31.25" style="36" customWidth="1"/>
    <col min="4350" max="4350" width="4" style="36" customWidth="1"/>
    <col min="4351" max="4351" width="10" style="36" customWidth="1"/>
    <col min="4352" max="4352" width="1.5" style="36" customWidth="1"/>
    <col min="4353" max="4353" width="23" style="36" bestFit="1" customWidth="1"/>
    <col min="4354" max="4354" width="2.5" style="36" customWidth="1"/>
    <col min="4355" max="4355" width="23" style="36" bestFit="1" customWidth="1"/>
    <col min="4356" max="4356" width="0.5" style="36" customWidth="1"/>
    <col min="4357" max="4357" width="1.5" style="36" customWidth="1"/>
    <col min="4358" max="4358" width="2" style="36" customWidth="1"/>
    <col min="4359" max="4603" width="9.5" style="36"/>
    <col min="4604" max="4604" width="12.5" style="36" customWidth="1"/>
    <col min="4605" max="4605" width="31.25" style="36" customWidth="1"/>
    <col min="4606" max="4606" width="4" style="36" customWidth="1"/>
    <col min="4607" max="4607" width="10" style="36" customWidth="1"/>
    <col min="4608" max="4608" width="1.5" style="36" customWidth="1"/>
    <col min="4609" max="4609" width="23" style="36" bestFit="1" customWidth="1"/>
    <col min="4610" max="4610" width="2.5" style="36" customWidth="1"/>
    <col min="4611" max="4611" width="23" style="36" bestFit="1" customWidth="1"/>
    <col min="4612" max="4612" width="0.5" style="36" customWidth="1"/>
    <col min="4613" max="4613" width="1.5" style="36" customWidth="1"/>
    <col min="4614" max="4614" width="2" style="36" customWidth="1"/>
    <col min="4615" max="4859" width="9.5" style="36"/>
    <col min="4860" max="4860" width="12.5" style="36" customWidth="1"/>
    <col min="4861" max="4861" width="31.25" style="36" customWidth="1"/>
    <col min="4862" max="4862" width="4" style="36" customWidth="1"/>
    <col min="4863" max="4863" width="10" style="36" customWidth="1"/>
    <col min="4864" max="4864" width="1.5" style="36" customWidth="1"/>
    <col min="4865" max="4865" width="23" style="36" bestFit="1" customWidth="1"/>
    <col min="4866" max="4866" width="2.5" style="36" customWidth="1"/>
    <col min="4867" max="4867" width="23" style="36" bestFit="1" customWidth="1"/>
    <col min="4868" max="4868" width="0.5" style="36" customWidth="1"/>
    <col min="4869" max="4869" width="1.5" style="36" customWidth="1"/>
    <col min="4870" max="4870" width="2" style="36" customWidth="1"/>
    <col min="4871" max="5115" width="9.5" style="36"/>
    <col min="5116" max="5116" width="12.5" style="36" customWidth="1"/>
    <col min="5117" max="5117" width="31.25" style="36" customWidth="1"/>
    <col min="5118" max="5118" width="4" style="36" customWidth="1"/>
    <col min="5119" max="5119" width="10" style="36" customWidth="1"/>
    <col min="5120" max="5120" width="1.5" style="36" customWidth="1"/>
    <col min="5121" max="5121" width="23" style="36" bestFit="1" customWidth="1"/>
    <col min="5122" max="5122" width="2.5" style="36" customWidth="1"/>
    <col min="5123" max="5123" width="23" style="36" bestFit="1" customWidth="1"/>
    <col min="5124" max="5124" width="0.5" style="36" customWidth="1"/>
    <col min="5125" max="5125" width="1.5" style="36" customWidth="1"/>
    <col min="5126" max="5126" width="2" style="36" customWidth="1"/>
    <col min="5127" max="5371" width="9.5" style="36"/>
    <col min="5372" max="5372" width="12.5" style="36" customWidth="1"/>
    <col min="5373" max="5373" width="31.25" style="36" customWidth="1"/>
    <col min="5374" max="5374" width="4" style="36" customWidth="1"/>
    <col min="5375" max="5375" width="10" style="36" customWidth="1"/>
    <col min="5376" max="5376" width="1.5" style="36" customWidth="1"/>
    <col min="5377" max="5377" width="23" style="36" bestFit="1" customWidth="1"/>
    <col min="5378" max="5378" width="2.5" style="36" customWidth="1"/>
    <col min="5379" max="5379" width="23" style="36" bestFit="1" customWidth="1"/>
    <col min="5380" max="5380" width="0.5" style="36" customWidth="1"/>
    <col min="5381" max="5381" width="1.5" style="36" customWidth="1"/>
    <col min="5382" max="5382" width="2" style="36" customWidth="1"/>
    <col min="5383" max="5627" width="9.5" style="36"/>
    <col min="5628" max="5628" width="12.5" style="36" customWidth="1"/>
    <col min="5629" max="5629" width="31.25" style="36" customWidth="1"/>
    <col min="5630" max="5630" width="4" style="36" customWidth="1"/>
    <col min="5631" max="5631" width="10" style="36" customWidth="1"/>
    <col min="5632" max="5632" width="1.5" style="36" customWidth="1"/>
    <col min="5633" max="5633" width="23" style="36" bestFit="1" customWidth="1"/>
    <col min="5634" max="5634" width="2.5" style="36" customWidth="1"/>
    <col min="5635" max="5635" width="23" style="36" bestFit="1" customWidth="1"/>
    <col min="5636" max="5636" width="0.5" style="36" customWidth="1"/>
    <col min="5637" max="5637" width="1.5" style="36" customWidth="1"/>
    <col min="5638" max="5638" width="2" style="36" customWidth="1"/>
    <col min="5639" max="5883" width="9.5" style="36"/>
    <col min="5884" max="5884" width="12.5" style="36" customWidth="1"/>
    <col min="5885" max="5885" width="31.25" style="36" customWidth="1"/>
    <col min="5886" max="5886" width="4" style="36" customWidth="1"/>
    <col min="5887" max="5887" width="10" style="36" customWidth="1"/>
    <col min="5888" max="5888" width="1.5" style="36" customWidth="1"/>
    <col min="5889" max="5889" width="23" style="36" bestFit="1" customWidth="1"/>
    <col min="5890" max="5890" width="2.5" style="36" customWidth="1"/>
    <col min="5891" max="5891" width="23" style="36" bestFit="1" customWidth="1"/>
    <col min="5892" max="5892" width="0.5" style="36" customWidth="1"/>
    <col min="5893" max="5893" width="1.5" style="36" customWidth="1"/>
    <col min="5894" max="5894" width="2" style="36" customWidth="1"/>
    <col min="5895" max="6139" width="9.5" style="36"/>
    <col min="6140" max="6140" width="12.5" style="36" customWidth="1"/>
    <col min="6141" max="6141" width="31.25" style="36" customWidth="1"/>
    <col min="6142" max="6142" width="4" style="36" customWidth="1"/>
    <col min="6143" max="6143" width="10" style="36" customWidth="1"/>
    <col min="6144" max="6144" width="1.5" style="36" customWidth="1"/>
    <col min="6145" max="6145" width="23" style="36" bestFit="1" customWidth="1"/>
    <col min="6146" max="6146" width="2.5" style="36" customWidth="1"/>
    <col min="6147" max="6147" width="23" style="36" bestFit="1" customWidth="1"/>
    <col min="6148" max="6148" width="0.5" style="36" customWidth="1"/>
    <col min="6149" max="6149" width="1.5" style="36" customWidth="1"/>
    <col min="6150" max="6150" width="2" style="36" customWidth="1"/>
    <col min="6151" max="6395" width="9.5" style="36"/>
    <col min="6396" max="6396" width="12.5" style="36" customWidth="1"/>
    <col min="6397" max="6397" width="31.25" style="36" customWidth="1"/>
    <col min="6398" max="6398" width="4" style="36" customWidth="1"/>
    <col min="6399" max="6399" width="10" style="36" customWidth="1"/>
    <col min="6400" max="6400" width="1.5" style="36" customWidth="1"/>
    <col min="6401" max="6401" width="23" style="36" bestFit="1" customWidth="1"/>
    <col min="6402" max="6402" width="2.5" style="36" customWidth="1"/>
    <col min="6403" max="6403" width="23" style="36" bestFit="1" customWidth="1"/>
    <col min="6404" max="6404" width="0.5" style="36" customWidth="1"/>
    <col min="6405" max="6405" width="1.5" style="36" customWidth="1"/>
    <col min="6406" max="6406" width="2" style="36" customWidth="1"/>
    <col min="6407" max="6651" width="9.5" style="36"/>
    <col min="6652" max="6652" width="12.5" style="36" customWidth="1"/>
    <col min="6653" max="6653" width="31.25" style="36" customWidth="1"/>
    <col min="6654" max="6654" width="4" style="36" customWidth="1"/>
    <col min="6655" max="6655" width="10" style="36" customWidth="1"/>
    <col min="6656" max="6656" width="1.5" style="36" customWidth="1"/>
    <col min="6657" max="6657" width="23" style="36" bestFit="1" customWidth="1"/>
    <col min="6658" max="6658" width="2.5" style="36" customWidth="1"/>
    <col min="6659" max="6659" width="23" style="36" bestFit="1" customWidth="1"/>
    <col min="6660" max="6660" width="0.5" style="36" customWidth="1"/>
    <col min="6661" max="6661" width="1.5" style="36" customWidth="1"/>
    <col min="6662" max="6662" width="2" style="36" customWidth="1"/>
    <col min="6663" max="6907" width="9.5" style="36"/>
    <col min="6908" max="6908" width="12.5" style="36" customWidth="1"/>
    <col min="6909" max="6909" width="31.25" style="36" customWidth="1"/>
    <col min="6910" max="6910" width="4" style="36" customWidth="1"/>
    <col min="6911" max="6911" width="10" style="36" customWidth="1"/>
    <col min="6912" max="6912" width="1.5" style="36" customWidth="1"/>
    <col min="6913" max="6913" width="23" style="36" bestFit="1" customWidth="1"/>
    <col min="6914" max="6914" width="2.5" style="36" customWidth="1"/>
    <col min="6915" max="6915" width="23" style="36" bestFit="1" customWidth="1"/>
    <col min="6916" max="6916" width="0.5" style="36" customWidth="1"/>
    <col min="6917" max="6917" width="1.5" style="36" customWidth="1"/>
    <col min="6918" max="6918" width="2" style="36" customWidth="1"/>
    <col min="6919" max="7163" width="9.5" style="36"/>
    <col min="7164" max="7164" width="12.5" style="36" customWidth="1"/>
    <col min="7165" max="7165" width="31.25" style="36" customWidth="1"/>
    <col min="7166" max="7166" width="4" style="36" customWidth="1"/>
    <col min="7167" max="7167" width="10" style="36" customWidth="1"/>
    <col min="7168" max="7168" width="1.5" style="36" customWidth="1"/>
    <col min="7169" max="7169" width="23" style="36" bestFit="1" customWidth="1"/>
    <col min="7170" max="7170" width="2.5" style="36" customWidth="1"/>
    <col min="7171" max="7171" width="23" style="36" bestFit="1" customWidth="1"/>
    <col min="7172" max="7172" width="0.5" style="36" customWidth="1"/>
    <col min="7173" max="7173" width="1.5" style="36" customWidth="1"/>
    <col min="7174" max="7174" width="2" style="36" customWidth="1"/>
    <col min="7175" max="7419" width="9.5" style="36"/>
    <col min="7420" max="7420" width="12.5" style="36" customWidth="1"/>
    <col min="7421" max="7421" width="31.25" style="36" customWidth="1"/>
    <col min="7422" max="7422" width="4" style="36" customWidth="1"/>
    <col min="7423" max="7423" width="10" style="36" customWidth="1"/>
    <col min="7424" max="7424" width="1.5" style="36" customWidth="1"/>
    <col min="7425" max="7425" width="23" style="36" bestFit="1" customWidth="1"/>
    <col min="7426" max="7426" width="2.5" style="36" customWidth="1"/>
    <col min="7427" max="7427" width="23" style="36" bestFit="1" customWidth="1"/>
    <col min="7428" max="7428" width="0.5" style="36" customWidth="1"/>
    <col min="7429" max="7429" width="1.5" style="36" customWidth="1"/>
    <col min="7430" max="7430" width="2" style="36" customWidth="1"/>
    <col min="7431" max="7675" width="9.5" style="36"/>
    <col min="7676" max="7676" width="12.5" style="36" customWidth="1"/>
    <col min="7677" max="7677" width="31.25" style="36" customWidth="1"/>
    <col min="7678" max="7678" width="4" style="36" customWidth="1"/>
    <col min="7679" max="7679" width="10" style="36" customWidth="1"/>
    <col min="7680" max="7680" width="1.5" style="36" customWidth="1"/>
    <col min="7681" max="7681" width="23" style="36" bestFit="1" customWidth="1"/>
    <col min="7682" max="7682" width="2.5" style="36" customWidth="1"/>
    <col min="7683" max="7683" width="23" style="36" bestFit="1" customWidth="1"/>
    <col min="7684" max="7684" width="0.5" style="36" customWidth="1"/>
    <col min="7685" max="7685" width="1.5" style="36" customWidth="1"/>
    <col min="7686" max="7686" width="2" style="36" customWidth="1"/>
    <col min="7687" max="7931" width="9.5" style="36"/>
    <col min="7932" max="7932" width="12.5" style="36" customWidth="1"/>
    <col min="7933" max="7933" width="31.25" style="36" customWidth="1"/>
    <col min="7934" max="7934" width="4" style="36" customWidth="1"/>
    <col min="7935" max="7935" width="10" style="36" customWidth="1"/>
    <col min="7936" max="7936" width="1.5" style="36" customWidth="1"/>
    <col min="7937" max="7937" width="23" style="36" bestFit="1" customWidth="1"/>
    <col min="7938" max="7938" width="2.5" style="36" customWidth="1"/>
    <col min="7939" max="7939" width="23" style="36" bestFit="1" customWidth="1"/>
    <col min="7940" max="7940" width="0.5" style="36" customWidth="1"/>
    <col min="7941" max="7941" width="1.5" style="36" customWidth="1"/>
    <col min="7942" max="7942" width="2" style="36" customWidth="1"/>
    <col min="7943" max="8187" width="9.5" style="36"/>
    <col min="8188" max="8188" width="12.5" style="36" customWidth="1"/>
    <col min="8189" max="8189" width="31.25" style="36" customWidth="1"/>
    <col min="8190" max="8190" width="4" style="36" customWidth="1"/>
    <col min="8191" max="8191" width="10" style="36" customWidth="1"/>
    <col min="8192" max="8192" width="1.5" style="36" customWidth="1"/>
    <col min="8193" max="8193" width="23" style="36" bestFit="1" customWidth="1"/>
    <col min="8194" max="8194" width="2.5" style="36" customWidth="1"/>
    <col min="8195" max="8195" width="23" style="36" bestFit="1" customWidth="1"/>
    <col min="8196" max="8196" width="0.5" style="36" customWidth="1"/>
    <col min="8197" max="8197" width="1.5" style="36" customWidth="1"/>
    <col min="8198" max="8198" width="2" style="36" customWidth="1"/>
    <col min="8199" max="8443" width="9.5" style="36"/>
    <col min="8444" max="8444" width="12.5" style="36" customWidth="1"/>
    <col min="8445" max="8445" width="31.25" style="36" customWidth="1"/>
    <col min="8446" max="8446" width="4" style="36" customWidth="1"/>
    <col min="8447" max="8447" width="10" style="36" customWidth="1"/>
    <col min="8448" max="8448" width="1.5" style="36" customWidth="1"/>
    <col min="8449" max="8449" width="23" style="36" bestFit="1" customWidth="1"/>
    <col min="8450" max="8450" width="2.5" style="36" customWidth="1"/>
    <col min="8451" max="8451" width="23" style="36" bestFit="1" customWidth="1"/>
    <col min="8452" max="8452" width="0.5" style="36" customWidth="1"/>
    <col min="8453" max="8453" width="1.5" style="36" customWidth="1"/>
    <col min="8454" max="8454" width="2" style="36" customWidth="1"/>
    <col min="8455" max="8699" width="9.5" style="36"/>
    <col min="8700" max="8700" width="12.5" style="36" customWidth="1"/>
    <col min="8701" max="8701" width="31.25" style="36" customWidth="1"/>
    <col min="8702" max="8702" width="4" style="36" customWidth="1"/>
    <col min="8703" max="8703" width="10" style="36" customWidth="1"/>
    <col min="8704" max="8704" width="1.5" style="36" customWidth="1"/>
    <col min="8705" max="8705" width="23" style="36" bestFit="1" customWidth="1"/>
    <col min="8706" max="8706" width="2.5" style="36" customWidth="1"/>
    <col min="8707" max="8707" width="23" style="36" bestFit="1" customWidth="1"/>
    <col min="8708" max="8708" width="0.5" style="36" customWidth="1"/>
    <col min="8709" max="8709" width="1.5" style="36" customWidth="1"/>
    <col min="8710" max="8710" width="2" style="36" customWidth="1"/>
    <col min="8711" max="8955" width="9.5" style="36"/>
    <col min="8956" max="8956" width="12.5" style="36" customWidth="1"/>
    <col min="8957" max="8957" width="31.25" style="36" customWidth="1"/>
    <col min="8958" max="8958" width="4" style="36" customWidth="1"/>
    <col min="8959" max="8959" width="10" style="36" customWidth="1"/>
    <col min="8960" max="8960" width="1.5" style="36" customWidth="1"/>
    <col min="8961" max="8961" width="23" style="36" bestFit="1" customWidth="1"/>
    <col min="8962" max="8962" width="2.5" style="36" customWidth="1"/>
    <col min="8963" max="8963" width="23" style="36" bestFit="1" customWidth="1"/>
    <col min="8964" max="8964" width="0.5" style="36" customWidth="1"/>
    <col min="8965" max="8965" width="1.5" style="36" customWidth="1"/>
    <col min="8966" max="8966" width="2" style="36" customWidth="1"/>
    <col min="8967" max="9211" width="9.5" style="36"/>
    <col min="9212" max="9212" width="12.5" style="36" customWidth="1"/>
    <col min="9213" max="9213" width="31.25" style="36" customWidth="1"/>
    <col min="9214" max="9214" width="4" style="36" customWidth="1"/>
    <col min="9215" max="9215" width="10" style="36" customWidth="1"/>
    <col min="9216" max="9216" width="1.5" style="36" customWidth="1"/>
    <col min="9217" max="9217" width="23" style="36" bestFit="1" customWidth="1"/>
    <col min="9218" max="9218" width="2.5" style="36" customWidth="1"/>
    <col min="9219" max="9219" width="23" style="36" bestFit="1" customWidth="1"/>
    <col min="9220" max="9220" width="0.5" style="36" customWidth="1"/>
    <col min="9221" max="9221" width="1.5" style="36" customWidth="1"/>
    <col min="9222" max="9222" width="2" style="36" customWidth="1"/>
    <col min="9223" max="9467" width="9.5" style="36"/>
    <col min="9468" max="9468" width="12.5" style="36" customWidth="1"/>
    <col min="9469" max="9469" width="31.25" style="36" customWidth="1"/>
    <col min="9470" max="9470" width="4" style="36" customWidth="1"/>
    <col min="9471" max="9471" width="10" style="36" customWidth="1"/>
    <col min="9472" max="9472" width="1.5" style="36" customWidth="1"/>
    <col min="9473" max="9473" width="23" style="36" bestFit="1" customWidth="1"/>
    <col min="9474" max="9474" width="2.5" style="36" customWidth="1"/>
    <col min="9475" max="9475" width="23" style="36" bestFit="1" customWidth="1"/>
    <col min="9476" max="9476" width="0.5" style="36" customWidth="1"/>
    <col min="9477" max="9477" width="1.5" style="36" customWidth="1"/>
    <col min="9478" max="9478" width="2" style="36" customWidth="1"/>
    <col min="9479" max="9723" width="9.5" style="36"/>
    <col min="9724" max="9724" width="12.5" style="36" customWidth="1"/>
    <col min="9725" max="9725" width="31.25" style="36" customWidth="1"/>
    <col min="9726" max="9726" width="4" style="36" customWidth="1"/>
    <col min="9727" max="9727" width="10" style="36" customWidth="1"/>
    <col min="9728" max="9728" width="1.5" style="36" customWidth="1"/>
    <col min="9729" max="9729" width="23" style="36" bestFit="1" customWidth="1"/>
    <col min="9730" max="9730" width="2.5" style="36" customWidth="1"/>
    <col min="9731" max="9731" width="23" style="36" bestFit="1" customWidth="1"/>
    <col min="9732" max="9732" width="0.5" style="36" customWidth="1"/>
    <col min="9733" max="9733" width="1.5" style="36" customWidth="1"/>
    <col min="9734" max="9734" width="2" style="36" customWidth="1"/>
    <col min="9735" max="9979" width="9.5" style="36"/>
    <col min="9980" max="9980" width="12.5" style="36" customWidth="1"/>
    <col min="9981" max="9981" width="31.25" style="36" customWidth="1"/>
    <col min="9982" max="9982" width="4" style="36" customWidth="1"/>
    <col min="9983" max="9983" width="10" style="36" customWidth="1"/>
    <col min="9984" max="9984" width="1.5" style="36" customWidth="1"/>
    <col min="9985" max="9985" width="23" style="36" bestFit="1" customWidth="1"/>
    <col min="9986" max="9986" width="2.5" style="36" customWidth="1"/>
    <col min="9987" max="9987" width="23" style="36" bestFit="1" customWidth="1"/>
    <col min="9988" max="9988" width="0.5" style="36" customWidth="1"/>
    <col min="9989" max="9989" width="1.5" style="36" customWidth="1"/>
    <col min="9990" max="9990" width="2" style="36" customWidth="1"/>
    <col min="9991" max="10235" width="9.5" style="36"/>
    <col min="10236" max="10236" width="12.5" style="36" customWidth="1"/>
    <col min="10237" max="10237" width="31.25" style="36" customWidth="1"/>
    <col min="10238" max="10238" width="4" style="36" customWidth="1"/>
    <col min="10239" max="10239" width="10" style="36" customWidth="1"/>
    <col min="10240" max="10240" width="1.5" style="36" customWidth="1"/>
    <col min="10241" max="10241" width="23" style="36" bestFit="1" customWidth="1"/>
    <col min="10242" max="10242" width="2.5" style="36" customWidth="1"/>
    <col min="10243" max="10243" width="23" style="36" bestFit="1" customWidth="1"/>
    <col min="10244" max="10244" width="0.5" style="36" customWidth="1"/>
    <col min="10245" max="10245" width="1.5" style="36" customWidth="1"/>
    <col min="10246" max="10246" width="2" style="36" customWidth="1"/>
    <col min="10247" max="10491" width="9.5" style="36"/>
    <col min="10492" max="10492" width="12.5" style="36" customWidth="1"/>
    <col min="10493" max="10493" width="31.25" style="36" customWidth="1"/>
    <col min="10494" max="10494" width="4" style="36" customWidth="1"/>
    <col min="10495" max="10495" width="10" style="36" customWidth="1"/>
    <col min="10496" max="10496" width="1.5" style="36" customWidth="1"/>
    <col min="10497" max="10497" width="23" style="36" bestFit="1" customWidth="1"/>
    <col min="10498" max="10498" width="2.5" style="36" customWidth="1"/>
    <col min="10499" max="10499" width="23" style="36" bestFit="1" customWidth="1"/>
    <col min="10500" max="10500" width="0.5" style="36" customWidth="1"/>
    <col min="10501" max="10501" width="1.5" style="36" customWidth="1"/>
    <col min="10502" max="10502" width="2" style="36" customWidth="1"/>
    <col min="10503" max="10747" width="9.5" style="36"/>
    <col min="10748" max="10748" width="12.5" style="36" customWidth="1"/>
    <col min="10749" max="10749" width="31.25" style="36" customWidth="1"/>
    <col min="10750" max="10750" width="4" style="36" customWidth="1"/>
    <col min="10751" max="10751" width="10" style="36" customWidth="1"/>
    <col min="10752" max="10752" width="1.5" style="36" customWidth="1"/>
    <col min="10753" max="10753" width="23" style="36" bestFit="1" customWidth="1"/>
    <col min="10754" max="10754" width="2.5" style="36" customWidth="1"/>
    <col min="10755" max="10755" width="23" style="36" bestFit="1" customWidth="1"/>
    <col min="10756" max="10756" width="0.5" style="36" customWidth="1"/>
    <col min="10757" max="10757" width="1.5" style="36" customWidth="1"/>
    <col min="10758" max="10758" width="2" style="36" customWidth="1"/>
    <col min="10759" max="11003" width="9.5" style="36"/>
    <col min="11004" max="11004" width="12.5" style="36" customWidth="1"/>
    <col min="11005" max="11005" width="31.25" style="36" customWidth="1"/>
    <col min="11006" max="11006" width="4" style="36" customWidth="1"/>
    <col min="11007" max="11007" width="10" style="36" customWidth="1"/>
    <col min="11008" max="11008" width="1.5" style="36" customWidth="1"/>
    <col min="11009" max="11009" width="23" style="36" bestFit="1" customWidth="1"/>
    <col min="11010" max="11010" width="2.5" style="36" customWidth="1"/>
    <col min="11011" max="11011" width="23" style="36" bestFit="1" customWidth="1"/>
    <col min="11012" max="11012" width="0.5" style="36" customWidth="1"/>
    <col min="11013" max="11013" width="1.5" style="36" customWidth="1"/>
    <col min="11014" max="11014" width="2" style="36" customWidth="1"/>
    <col min="11015" max="11259" width="9.5" style="36"/>
    <col min="11260" max="11260" width="12.5" style="36" customWidth="1"/>
    <col min="11261" max="11261" width="31.25" style="36" customWidth="1"/>
    <col min="11262" max="11262" width="4" style="36" customWidth="1"/>
    <col min="11263" max="11263" width="10" style="36" customWidth="1"/>
    <col min="11264" max="11264" width="1.5" style="36" customWidth="1"/>
    <col min="11265" max="11265" width="23" style="36" bestFit="1" customWidth="1"/>
    <col min="11266" max="11266" width="2.5" style="36" customWidth="1"/>
    <col min="11267" max="11267" width="23" style="36" bestFit="1" customWidth="1"/>
    <col min="11268" max="11268" width="0.5" style="36" customWidth="1"/>
    <col min="11269" max="11269" width="1.5" style="36" customWidth="1"/>
    <col min="11270" max="11270" width="2" style="36" customWidth="1"/>
    <col min="11271" max="11515" width="9.5" style="36"/>
    <col min="11516" max="11516" width="12.5" style="36" customWidth="1"/>
    <col min="11517" max="11517" width="31.25" style="36" customWidth="1"/>
    <col min="11518" max="11518" width="4" style="36" customWidth="1"/>
    <col min="11519" max="11519" width="10" style="36" customWidth="1"/>
    <col min="11520" max="11520" width="1.5" style="36" customWidth="1"/>
    <col min="11521" max="11521" width="23" style="36" bestFit="1" customWidth="1"/>
    <col min="11522" max="11522" width="2.5" style="36" customWidth="1"/>
    <col min="11523" max="11523" width="23" style="36" bestFit="1" customWidth="1"/>
    <col min="11524" max="11524" width="0.5" style="36" customWidth="1"/>
    <col min="11525" max="11525" width="1.5" style="36" customWidth="1"/>
    <col min="11526" max="11526" width="2" style="36" customWidth="1"/>
    <col min="11527" max="11771" width="9.5" style="36"/>
    <col min="11772" max="11772" width="12.5" style="36" customWidth="1"/>
    <col min="11773" max="11773" width="31.25" style="36" customWidth="1"/>
    <col min="11774" max="11774" width="4" style="36" customWidth="1"/>
    <col min="11775" max="11775" width="10" style="36" customWidth="1"/>
    <col min="11776" max="11776" width="1.5" style="36" customWidth="1"/>
    <col min="11777" max="11777" width="23" style="36" bestFit="1" customWidth="1"/>
    <col min="11778" max="11778" width="2.5" style="36" customWidth="1"/>
    <col min="11779" max="11779" width="23" style="36" bestFit="1" customWidth="1"/>
    <col min="11780" max="11780" width="0.5" style="36" customWidth="1"/>
    <col min="11781" max="11781" width="1.5" style="36" customWidth="1"/>
    <col min="11782" max="11782" width="2" style="36" customWidth="1"/>
    <col min="11783" max="12027" width="9.5" style="36"/>
    <col min="12028" max="12028" width="12.5" style="36" customWidth="1"/>
    <col min="12029" max="12029" width="31.25" style="36" customWidth="1"/>
    <col min="12030" max="12030" width="4" style="36" customWidth="1"/>
    <col min="12031" max="12031" width="10" style="36" customWidth="1"/>
    <col min="12032" max="12032" width="1.5" style="36" customWidth="1"/>
    <col min="12033" max="12033" width="23" style="36" bestFit="1" customWidth="1"/>
    <col min="12034" max="12034" width="2.5" style="36" customWidth="1"/>
    <col min="12035" max="12035" width="23" style="36" bestFit="1" customWidth="1"/>
    <col min="12036" max="12036" width="0.5" style="36" customWidth="1"/>
    <col min="12037" max="12037" width="1.5" style="36" customWidth="1"/>
    <col min="12038" max="12038" width="2" style="36" customWidth="1"/>
    <col min="12039" max="12283" width="9.5" style="36"/>
    <col min="12284" max="12284" width="12.5" style="36" customWidth="1"/>
    <col min="12285" max="12285" width="31.25" style="36" customWidth="1"/>
    <col min="12286" max="12286" width="4" style="36" customWidth="1"/>
    <col min="12287" max="12287" width="10" style="36" customWidth="1"/>
    <col min="12288" max="12288" width="1.5" style="36" customWidth="1"/>
    <col min="12289" max="12289" width="23" style="36" bestFit="1" customWidth="1"/>
    <col min="12290" max="12290" width="2.5" style="36" customWidth="1"/>
    <col min="12291" max="12291" width="23" style="36" bestFit="1" customWidth="1"/>
    <col min="12292" max="12292" width="0.5" style="36" customWidth="1"/>
    <col min="12293" max="12293" width="1.5" style="36" customWidth="1"/>
    <col min="12294" max="12294" width="2" style="36" customWidth="1"/>
    <col min="12295" max="12539" width="9.5" style="36"/>
    <col min="12540" max="12540" width="12.5" style="36" customWidth="1"/>
    <col min="12541" max="12541" width="31.25" style="36" customWidth="1"/>
    <col min="12542" max="12542" width="4" style="36" customWidth="1"/>
    <col min="12543" max="12543" width="10" style="36" customWidth="1"/>
    <col min="12544" max="12544" width="1.5" style="36" customWidth="1"/>
    <col min="12545" max="12545" width="23" style="36" bestFit="1" customWidth="1"/>
    <col min="12546" max="12546" width="2.5" style="36" customWidth="1"/>
    <col min="12547" max="12547" width="23" style="36" bestFit="1" customWidth="1"/>
    <col min="12548" max="12548" width="0.5" style="36" customWidth="1"/>
    <col min="12549" max="12549" width="1.5" style="36" customWidth="1"/>
    <col min="12550" max="12550" width="2" style="36" customWidth="1"/>
    <col min="12551" max="12795" width="9.5" style="36"/>
    <col min="12796" max="12796" width="12.5" style="36" customWidth="1"/>
    <col min="12797" max="12797" width="31.25" style="36" customWidth="1"/>
    <col min="12798" max="12798" width="4" style="36" customWidth="1"/>
    <col min="12799" max="12799" width="10" style="36" customWidth="1"/>
    <col min="12800" max="12800" width="1.5" style="36" customWidth="1"/>
    <col min="12801" max="12801" width="23" style="36" bestFit="1" customWidth="1"/>
    <col min="12802" max="12802" width="2.5" style="36" customWidth="1"/>
    <col min="12803" max="12803" width="23" style="36" bestFit="1" customWidth="1"/>
    <col min="12804" max="12804" width="0.5" style="36" customWidth="1"/>
    <col min="12805" max="12805" width="1.5" style="36" customWidth="1"/>
    <col min="12806" max="12806" width="2" style="36" customWidth="1"/>
    <col min="12807" max="13051" width="9.5" style="36"/>
    <col min="13052" max="13052" width="12.5" style="36" customWidth="1"/>
    <col min="13053" max="13053" width="31.25" style="36" customWidth="1"/>
    <col min="13054" max="13054" width="4" style="36" customWidth="1"/>
    <col min="13055" max="13055" width="10" style="36" customWidth="1"/>
    <col min="13056" max="13056" width="1.5" style="36" customWidth="1"/>
    <col min="13057" max="13057" width="23" style="36" bestFit="1" customWidth="1"/>
    <col min="13058" max="13058" width="2.5" style="36" customWidth="1"/>
    <col min="13059" max="13059" width="23" style="36" bestFit="1" customWidth="1"/>
    <col min="13060" max="13060" width="0.5" style="36" customWidth="1"/>
    <col min="13061" max="13061" width="1.5" style="36" customWidth="1"/>
    <col min="13062" max="13062" width="2" style="36" customWidth="1"/>
    <col min="13063" max="13307" width="9.5" style="36"/>
    <col min="13308" max="13308" width="12.5" style="36" customWidth="1"/>
    <col min="13309" max="13309" width="31.25" style="36" customWidth="1"/>
    <col min="13310" max="13310" width="4" style="36" customWidth="1"/>
    <col min="13311" max="13311" width="10" style="36" customWidth="1"/>
    <col min="13312" max="13312" width="1.5" style="36" customWidth="1"/>
    <col min="13313" max="13313" width="23" style="36" bestFit="1" customWidth="1"/>
    <col min="13314" max="13314" width="2.5" style="36" customWidth="1"/>
    <col min="13315" max="13315" width="23" style="36" bestFit="1" customWidth="1"/>
    <col min="13316" max="13316" width="0.5" style="36" customWidth="1"/>
    <col min="13317" max="13317" width="1.5" style="36" customWidth="1"/>
    <col min="13318" max="13318" width="2" style="36" customWidth="1"/>
    <col min="13319" max="13563" width="9.5" style="36"/>
    <col min="13564" max="13564" width="12.5" style="36" customWidth="1"/>
    <col min="13565" max="13565" width="31.25" style="36" customWidth="1"/>
    <col min="13566" max="13566" width="4" style="36" customWidth="1"/>
    <col min="13567" max="13567" width="10" style="36" customWidth="1"/>
    <col min="13568" max="13568" width="1.5" style="36" customWidth="1"/>
    <col min="13569" max="13569" width="23" style="36" bestFit="1" customWidth="1"/>
    <col min="13570" max="13570" width="2.5" style="36" customWidth="1"/>
    <col min="13571" max="13571" width="23" style="36" bestFit="1" customWidth="1"/>
    <col min="13572" max="13572" width="0.5" style="36" customWidth="1"/>
    <col min="13573" max="13573" width="1.5" style="36" customWidth="1"/>
    <col min="13574" max="13574" width="2" style="36" customWidth="1"/>
    <col min="13575" max="13819" width="9.5" style="36"/>
    <col min="13820" max="13820" width="12.5" style="36" customWidth="1"/>
    <col min="13821" max="13821" width="31.25" style="36" customWidth="1"/>
    <col min="13822" max="13822" width="4" style="36" customWidth="1"/>
    <col min="13823" max="13823" width="10" style="36" customWidth="1"/>
    <col min="13824" max="13824" width="1.5" style="36" customWidth="1"/>
    <col min="13825" max="13825" width="23" style="36" bestFit="1" customWidth="1"/>
    <col min="13826" max="13826" width="2.5" style="36" customWidth="1"/>
    <col min="13827" max="13827" width="23" style="36" bestFit="1" customWidth="1"/>
    <col min="13828" max="13828" width="0.5" style="36" customWidth="1"/>
    <col min="13829" max="13829" width="1.5" style="36" customWidth="1"/>
    <col min="13830" max="13830" width="2" style="36" customWidth="1"/>
    <col min="13831" max="14075" width="9.5" style="36"/>
    <col min="14076" max="14076" width="12.5" style="36" customWidth="1"/>
    <col min="14077" max="14077" width="31.25" style="36" customWidth="1"/>
    <col min="14078" max="14078" width="4" style="36" customWidth="1"/>
    <col min="14079" max="14079" width="10" style="36" customWidth="1"/>
    <col min="14080" max="14080" width="1.5" style="36" customWidth="1"/>
    <col min="14081" max="14081" width="23" style="36" bestFit="1" customWidth="1"/>
    <col min="14082" max="14082" width="2.5" style="36" customWidth="1"/>
    <col min="14083" max="14083" width="23" style="36" bestFit="1" customWidth="1"/>
    <col min="14084" max="14084" width="0.5" style="36" customWidth="1"/>
    <col min="14085" max="14085" width="1.5" style="36" customWidth="1"/>
    <col min="14086" max="14086" width="2" style="36" customWidth="1"/>
    <col min="14087" max="14331" width="9.5" style="36"/>
    <col min="14332" max="14332" width="12.5" style="36" customWidth="1"/>
    <col min="14333" max="14333" width="31.25" style="36" customWidth="1"/>
    <col min="14334" max="14334" width="4" style="36" customWidth="1"/>
    <col min="14335" max="14335" width="10" style="36" customWidth="1"/>
    <col min="14336" max="14336" width="1.5" style="36" customWidth="1"/>
    <col min="14337" max="14337" width="23" style="36" bestFit="1" customWidth="1"/>
    <col min="14338" max="14338" width="2.5" style="36" customWidth="1"/>
    <col min="14339" max="14339" width="23" style="36" bestFit="1" customWidth="1"/>
    <col min="14340" max="14340" width="0.5" style="36" customWidth="1"/>
    <col min="14341" max="14341" width="1.5" style="36" customWidth="1"/>
    <col min="14342" max="14342" width="2" style="36" customWidth="1"/>
    <col min="14343" max="14587" width="9.5" style="36"/>
    <col min="14588" max="14588" width="12.5" style="36" customWidth="1"/>
    <col min="14589" max="14589" width="31.25" style="36" customWidth="1"/>
    <col min="14590" max="14590" width="4" style="36" customWidth="1"/>
    <col min="14591" max="14591" width="10" style="36" customWidth="1"/>
    <col min="14592" max="14592" width="1.5" style="36" customWidth="1"/>
    <col min="14593" max="14593" width="23" style="36" bestFit="1" customWidth="1"/>
    <col min="14594" max="14594" width="2.5" style="36" customWidth="1"/>
    <col min="14595" max="14595" width="23" style="36" bestFit="1" customWidth="1"/>
    <col min="14596" max="14596" width="0.5" style="36" customWidth="1"/>
    <col min="14597" max="14597" width="1.5" style="36" customWidth="1"/>
    <col min="14598" max="14598" width="2" style="36" customWidth="1"/>
    <col min="14599" max="14843" width="9.5" style="36"/>
    <col min="14844" max="14844" width="12.5" style="36" customWidth="1"/>
    <col min="14845" max="14845" width="31.25" style="36" customWidth="1"/>
    <col min="14846" max="14846" width="4" style="36" customWidth="1"/>
    <col min="14847" max="14847" width="10" style="36" customWidth="1"/>
    <col min="14848" max="14848" width="1.5" style="36" customWidth="1"/>
    <col min="14849" max="14849" width="23" style="36" bestFit="1" customWidth="1"/>
    <col min="14850" max="14850" width="2.5" style="36" customWidth="1"/>
    <col min="14851" max="14851" width="23" style="36" bestFit="1" customWidth="1"/>
    <col min="14852" max="14852" width="0.5" style="36" customWidth="1"/>
    <col min="14853" max="14853" width="1.5" style="36" customWidth="1"/>
    <col min="14854" max="14854" width="2" style="36" customWidth="1"/>
    <col min="14855" max="15099" width="9.5" style="36"/>
    <col min="15100" max="15100" width="12.5" style="36" customWidth="1"/>
    <col min="15101" max="15101" width="31.25" style="36" customWidth="1"/>
    <col min="15102" max="15102" width="4" style="36" customWidth="1"/>
    <col min="15103" max="15103" width="10" style="36" customWidth="1"/>
    <col min="15104" max="15104" width="1.5" style="36" customWidth="1"/>
    <col min="15105" max="15105" width="23" style="36" bestFit="1" customWidth="1"/>
    <col min="15106" max="15106" width="2.5" style="36" customWidth="1"/>
    <col min="15107" max="15107" width="23" style="36" bestFit="1" customWidth="1"/>
    <col min="15108" max="15108" width="0.5" style="36" customWidth="1"/>
    <col min="15109" max="15109" width="1.5" style="36" customWidth="1"/>
    <col min="15110" max="15110" width="2" style="36" customWidth="1"/>
    <col min="15111" max="15355" width="9.5" style="36"/>
    <col min="15356" max="15356" width="12.5" style="36" customWidth="1"/>
    <col min="15357" max="15357" width="31.25" style="36" customWidth="1"/>
    <col min="15358" max="15358" width="4" style="36" customWidth="1"/>
    <col min="15359" max="15359" width="10" style="36" customWidth="1"/>
    <col min="15360" max="15360" width="1.5" style="36" customWidth="1"/>
    <col min="15361" max="15361" width="23" style="36" bestFit="1" customWidth="1"/>
    <col min="15362" max="15362" width="2.5" style="36" customWidth="1"/>
    <col min="15363" max="15363" width="23" style="36" bestFit="1" customWidth="1"/>
    <col min="15364" max="15364" width="0.5" style="36" customWidth="1"/>
    <col min="15365" max="15365" width="1.5" style="36" customWidth="1"/>
    <col min="15366" max="15366" width="2" style="36" customWidth="1"/>
    <col min="15367" max="15611" width="9.5" style="36"/>
    <col min="15612" max="15612" width="12.5" style="36" customWidth="1"/>
    <col min="15613" max="15613" width="31.25" style="36" customWidth="1"/>
    <col min="15614" max="15614" width="4" style="36" customWidth="1"/>
    <col min="15615" max="15615" width="10" style="36" customWidth="1"/>
    <col min="15616" max="15616" width="1.5" style="36" customWidth="1"/>
    <col min="15617" max="15617" width="23" style="36" bestFit="1" customWidth="1"/>
    <col min="15618" max="15618" width="2.5" style="36" customWidth="1"/>
    <col min="15619" max="15619" width="23" style="36" bestFit="1" customWidth="1"/>
    <col min="15620" max="15620" width="0.5" style="36" customWidth="1"/>
    <col min="15621" max="15621" width="1.5" style="36" customWidth="1"/>
    <col min="15622" max="15622" width="2" style="36" customWidth="1"/>
    <col min="15623" max="15867" width="9.5" style="36"/>
    <col min="15868" max="15868" width="12.5" style="36" customWidth="1"/>
    <col min="15869" max="15869" width="31.25" style="36" customWidth="1"/>
    <col min="15870" max="15870" width="4" style="36" customWidth="1"/>
    <col min="15871" max="15871" width="10" style="36" customWidth="1"/>
    <col min="15872" max="15872" width="1.5" style="36" customWidth="1"/>
    <col min="15873" max="15873" width="23" style="36" bestFit="1" customWidth="1"/>
    <col min="15874" max="15874" width="2.5" style="36" customWidth="1"/>
    <col min="15875" max="15875" width="23" style="36" bestFit="1" customWidth="1"/>
    <col min="15876" max="15876" width="0.5" style="36" customWidth="1"/>
    <col min="15877" max="15877" width="1.5" style="36" customWidth="1"/>
    <col min="15878" max="15878" width="2" style="36" customWidth="1"/>
    <col min="15879" max="16123" width="9.5" style="36"/>
    <col min="16124" max="16124" width="12.5" style="36" customWidth="1"/>
    <col min="16125" max="16125" width="31.25" style="36" customWidth="1"/>
    <col min="16126" max="16126" width="4" style="36" customWidth="1"/>
    <col min="16127" max="16127" width="10" style="36" customWidth="1"/>
    <col min="16128" max="16128" width="1.5" style="36" customWidth="1"/>
    <col min="16129" max="16129" width="23" style="36" bestFit="1" customWidth="1"/>
    <col min="16130" max="16130" width="2.5" style="36" customWidth="1"/>
    <col min="16131" max="16131" width="23" style="36" bestFit="1" customWidth="1"/>
    <col min="16132" max="16132" width="0.5" style="36" customWidth="1"/>
    <col min="16133" max="16133" width="1.5" style="36" customWidth="1"/>
    <col min="16134" max="16134" width="2" style="36" customWidth="1"/>
    <col min="16135" max="16384" width="9.5" style="36"/>
  </cols>
  <sheetData>
    <row r="1" spans="2:14" x14ac:dyDescent="0.2">
      <c r="B1" s="53" t="str">
        <f>'المركز المالي'!B1</f>
        <v>شركة معرض رمز الإمارات للسيارات</v>
      </c>
      <c r="C1" s="53"/>
      <c r="D1" s="53"/>
      <c r="E1" s="53"/>
      <c r="F1" s="53"/>
      <c r="G1" s="53"/>
    </row>
    <row r="2" spans="2:14" x14ac:dyDescent="0.2">
      <c r="B2" s="60" t="str">
        <f>'المركز المالي'!B2</f>
        <v xml:space="preserve">شركــــــــــــــــــــــــة ذات مسئوليــــــــــــــــــــــــــــة محدودة </v>
      </c>
      <c r="C2" s="53"/>
      <c r="D2" s="53"/>
      <c r="E2" s="53"/>
      <c r="F2" s="53"/>
      <c r="G2" s="53"/>
    </row>
    <row r="3" spans="2:14" x14ac:dyDescent="0.2">
      <c r="B3" s="180" t="s">
        <v>109</v>
      </c>
      <c r="C3" s="180"/>
      <c r="D3" s="180"/>
      <c r="E3" s="180"/>
      <c r="F3" s="180"/>
      <c r="G3" s="180"/>
    </row>
    <row r="4" spans="2:14" x14ac:dyDescent="0.2">
      <c r="B4" s="180" t="s">
        <v>979</v>
      </c>
      <c r="C4" s="180"/>
      <c r="D4" s="180"/>
      <c r="E4" s="180"/>
      <c r="F4" s="180"/>
      <c r="G4" s="180"/>
    </row>
    <row r="5" spans="2:14" x14ac:dyDescent="0.2">
      <c r="B5" s="80" t="s">
        <v>30</v>
      </c>
      <c r="C5" s="37"/>
      <c r="D5" s="37"/>
      <c r="E5" s="37"/>
      <c r="F5" s="37"/>
      <c r="G5" s="37"/>
    </row>
    <row r="6" spans="2:14" x14ac:dyDescent="0.2">
      <c r="B6" s="180"/>
      <c r="C6" s="180"/>
      <c r="D6" s="180"/>
      <c r="E6" s="180"/>
      <c r="F6" s="180"/>
      <c r="G6" s="180"/>
    </row>
    <row r="7" spans="2:14" x14ac:dyDescent="0.2">
      <c r="B7" s="40"/>
      <c r="C7" s="91" t="s">
        <v>2</v>
      </c>
      <c r="E7" s="91" t="str">
        <f>'المركز المالي'!E7</f>
        <v>31 ديسمبر 2024م</v>
      </c>
      <c r="F7" s="85"/>
      <c r="G7" s="91" t="str">
        <f>'المركز المالي'!G7</f>
        <v>31 ديسمبر 2023م</v>
      </c>
    </row>
    <row r="8" spans="2:14" ht="36.75" customHeight="1" x14ac:dyDescent="0.2">
      <c r="B8" s="36" t="s">
        <v>106</v>
      </c>
      <c r="C8" s="85">
        <v>15</v>
      </c>
      <c r="D8" s="38"/>
      <c r="E8" s="13">
        <f>'18-17-16'!C10</f>
        <v>770583404</v>
      </c>
      <c r="F8" s="46"/>
      <c r="G8" s="13">
        <f>'18-17-16'!E10</f>
        <v>622529491</v>
      </c>
      <c r="H8" s="13"/>
    </row>
    <row r="9" spans="2:14" ht="36.75" customHeight="1" x14ac:dyDescent="0.2">
      <c r="B9" s="36" t="s">
        <v>713</v>
      </c>
      <c r="C9" s="3">
        <v>16</v>
      </c>
      <c r="D9" s="203"/>
      <c r="E9" s="14">
        <f>-'18-17-16'!C17</f>
        <v>-743460709</v>
      </c>
      <c r="F9" s="46"/>
      <c r="G9" s="14">
        <f>-'18-17-16'!E17</f>
        <v>-606104528</v>
      </c>
    </row>
    <row r="10" spans="2:14" ht="36.75" customHeight="1" x14ac:dyDescent="0.2">
      <c r="B10" s="39" t="s">
        <v>21</v>
      </c>
      <c r="C10" s="42"/>
      <c r="D10" s="42"/>
      <c r="E10" s="28">
        <f>SUM(E8:E9)</f>
        <v>27122695</v>
      </c>
      <c r="F10" s="15"/>
      <c r="G10" s="28">
        <f>SUM(G8:G9)</f>
        <v>16424963</v>
      </c>
    </row>
    <row r="11" spans="2:14" ht="36.75" customHeight="1" x14ac:dyDescent="0.2">
      <c r="B11" s="36" t="s">
        <v>146</v>
      </c>
      <c r="C11" s="3">
        <v>17</v>
      </c>
      <c r="D11" s="42"/>
      <c r="E11" s="13">
        <f>-'18-17-16'!C30</f>
        <v>-7148677</v>
      </c>
      <c r="F11" s="15"/>
      <c r="G11" s="13">
        <f>-'18-17-16'!E30</f>
        <v>-5294904</v>
      </c>
    </row>
    <row r="12" spans="2:14" ht="36.75" customHeight="1" x14ac:dyDescent="0.2">
      <c r="B12" s="36" t="s">
        <v>22</v>
      </c>
      <c r="C12" s="3">
        <v>18</v>
      </c>
      <c r="D12" s="42"/>
      <c r="E12" s="14">
        <f>-'19'!C19</f>
        <v>-1616332</v>
      </c>
      <c r="F12" s="27"/>
      <c r="G12" s="14">
        <f>-'19'!E19</f>
        <v>-1333334</v>
      </c>
    </row>
    <row r="13" spans="2:14" ht="36.75" customHeight="1" x14ac:dyDescent="0.2">
      <c r="B13" s="39" t="s">
        <v>95</v>
      </c>
      <c r="C13" s="42"/>
      <c r="D13" s="42"/>
      <c r="E13" s="88">
        <f>SUM(E10:E12)</f>
        <v>18357686</v>
      </c>
      <c r="F13" s="15"/>
      <c r="G13" s="88">
        <f>SUM(G10:G12)</f>
        <v>9796725</v>
      </c>
    </row>
    <row r="14" spans="2:14" ht="36.75" customHeight="1" x14ac:dyDescent="0.2">
      <c r="B14" s="36" t="s">
        <v>570</v>
      </c>
      <c r="C14" s="42"/>
      <c r="D14" s="42"/>
      <c r="E14" s="13">
        <v>-632338</v>
      </c>
      <c r="F14" s="27"/>
      <c r="G14" s="13">
        <v>-352057</v>
      </c>
    </row>
    <row r="15" spans="2:14" ht="36.75" customHeight="1" x14ac:dyDescent="0.2">
      <c r="B15" s="36" t="s">
        <v>972</v>
      </c>
      <c r="C15" s="42"/>
      <c r="D15" s="42"/>
      <c r="E15" s="13">
        <v>6447</v>
      </c>
      <c r="F15" s="27"/>
      <c r="G15" s="14">
        <v>0</v>
      </c>
    </row>
    <row r="16" spans="2:14" ht="36.75" customHeight="1" x14ac:dyDescent="0.2">
      <c r="B16" s="39" t="s">
        <v>96</v>
      </c>
      <c r="C16" s="90"/>
      <c r="D16" s="90"/>
      <c r="E16" s="88">
        <f>SUM(E13:E15)</f>
        <v>17731795</v>
      </c>
      <c r="F16" s="15"/>
      <c r="G16" s="15">
        <f>SUM(G13:G15)</f>
        <v>9444668</v>
      </c>
      <c r="I16" s="15"/>
      <c r="J16" s="44"/>
      <c r="K16" s="160"/>
      <c r="M16" s="44" t="e">
        <f>N16-E16</f>
        <v>#REF!</v>
      </c>
      <c r="N16" s="88" t="e">
        <f>-#REF!</f>
        <v>#REF!</v>
      </c>
    </row>
    <row r="17" spans="2:7" ht="36.75" customHeight="1" x14ac:dyDescent="0.2">
      <c r="B17" s="36" t="s">
        <v>23</v>
      </c>
      <c r="C17" s="3">
        <v>12</v>
      </c>
      <c r="D17" s="90"/>
      <c r="E17" s="13">
        <f>-'12-11'!C32</f>
        <v>-1116288</v>
      </c>
      <c r="F17" s="27"/>
      <c r="G17" s="13">
        <f>-'12-11'!E32</f>
        <v>-745711</v>
      </c>
    </row>
    <row r="18" spans="2:7" s="39" customFormat="1" ht="36.75" customHeight="1" x14ac:dyDescent="0.2">
      <c r="B18" s="39" t="s">
        <v>97</v>
      </c>
      <c r="C18" s="92"/>
      <c r="D18" s="92"/>
      <c r="E18" s="88">
        <f>SUM(E16:E17)</f>
        <v>16615507</v>
      </c>
      <c r="F18" s="15"/>
      <c r="G18" s="88">
        <f>SUM(G16:G17)</f>
        <v>8698957</v>
      </c>
    </row>
    <row r="19" spans="2:7" s="39" customFormat="1" ht="36.75" customHeight="1" x14ac:dyDescent="0.2">
      <c r="B19" s="36" t="s">
        <v>24</v>
      </c>
      <c r="D19" s="93"/>
      <c r="E19" s="89">
        <v>0</v>
      </c>
      <c r="F19" s="15"/>
      <c r="G19" s="89">
        <v>0</v>
      </c>
    </row>
    <row r="20" spans="2:7" s="39" customFormat="1" ht="36.75" customHeight="1" thickBot="1" x14ac:dyDescent="0.25">
      <c r="B20" s="39" t="s">
        <v>47</v>
      </c>
      <c r="D20" s="93"/>
      <c r="E20" s="16">
        <f>SUM(E18:E19)</f>
        <v>16615507</v>
      </c>
      <c r="F20" s="27"/>
      <c r="G20" s="16">
        <f>G18</f>
        <v>8698957</v>
      </c>
    </row>
    <row r="21" spans="2:7" s="39" customFormat="1" ht="21" thickTop="1" x14ac:dyDescent="0.2">
      <c r="D21" s="93"/>
      <c r="E21" s="94"/>
      <c r="F21" s="95"/>
      <c r="G21" s="94"/>
    </row>
    <row r="22" spans="2:7" s="39" customFormat="1" x14ac:dyDescent="0.2">
      <c r="D22" s="93"/>
      <c r="E22" s="94"/>
      <c r="F22" s="95"/>
      <c r="G22" s="94"/>
    </row>
    <row r="23" spans="2:7" s="39" customFormat="1" x14ac:dyDescent="0.2">
      <c r="D23" s="93"/>
      <c r="E23" s="94"/>
      <c r="F23" s="95"/>
      <c r="G23" s="94"/>
    </row>
    <row r="25" spans="2:7" ht="12.75" customHeight="1" x14ac:dyDescent="0.2"/>
    <row r="26" spans="2:7" x14ac:dyDescent="0.2">
      <c r="B26" s="301" t="s">
        <v>960</v>
      </c>
      <c r="C26" s="301"/>
      <c r="D26" s="301"/>
      <c r="E26" s="301"/>
      <c r="F26" s="301"/>
      <c r="G26" s="301"/>
    </row>
    <row r="27" spans="2:7" x14ac:dyDescent="0.2">
      <c r="B27" s="302">
        <v>6</v>
      </c>
      <c r="C27" s="302"/>
      <c r="D27" s="302"/>
      <c r="E27" s="302"/>
      <c r="F27" s="302"/>
      <c r="G27" s="302"/>
    </row>
    <row r="28" spans="2:7" x14ac:dyDescent="0.2">
      <c r="B28" s="303"/>
      <c r="C28" s="303"/>
      <c r="D28" s="303"/>
      <c r="E28" s="303"/>
      <c r="F28" s="303"/>
      <c r="G28" s="303"/>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26:G26"/>
    <mergeCell ref="B27:G28"/>
  </mergeCells>
  <printOptions horizontalCentered="1"/>
  <pageMargins left="0.43307086614173229" right="0.62" top="0.62992125984251968" bottom="0" header="0.23622047244094491" footer="0"/>
  <pageSetup paperSize="9" firstPageNumber="5" orientation="portrait" useFirstPageNumber="1" r:id="rId2"/>
  <headerFooter alignWithMargins="0"/>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3"/>
  <dimension ref="B1:M26"/>
  <sheetViews>
    <sheetView rightToLeft="1" view="pageLayout" topLeftCell="A4" zoomScale="90" zoomScaleNormal="90" zoomScaleSheetLayoutView="145" zoomScalePageLayoutView="90" workbookViewId="0">
      <selection activeCell="O22" sqref="O22"/>
    </sheetView>
  </sheetViews>
  <sheetFormatPr defaultColWidth="9.5" defaultRowHeight="20.25" x14ac:dyDescent="0.2"/>
  <cols>
    <col min="1" max="1" width="2.125" style="36" customWidth="1"/>
    <col min="2" max="2" width="37.25" style="36" customWidth="1"/>
    <col min="3" max="3" width="12" style="36" customWidth="1"/>
    <col min="4" max="4" width="2.125" style="36" customWidth="1"/>
    <col min="5" max="5" width="13.25" style="36" customWidth="1"/>
    <col min="6" max="6" width="2.125" style="36" customWidth="1"/>
    <col min="7" max="7" width="12" style="36" customWidth="1"/>
    <col min="8" max="8" width="2.125" style="36" customWidth="1"/>
    <col min="9" max="9" width="12" style="36" customWidth="1"/>
    <col min="10" max="10" width="2.125" style="36" customWidth="1"/>
    <col min="11" max="11" width="12" style="36" customWidth="1"/>
    <col min="12" max="12" width="2.125" style="36" customWidth="1"/>
    <col min="13" max="13" width="13.5" style="36" bestFit="1" customWidth="1"/>
    <col min="14" max="256" width="9.5" style="36"/>
    <col min="257" max="257" width="12.5" style="36" customWidth="1"/>
    <col min="258" max="258" width="38" style="36" customWidth="1"/>
    <col min="259" max="259" width="2.5" style="36" customWidth="1"/>
    <col min="260" max="260" width="21.5" style="36" bestFit="1" customWidth="1"/>
    <col min="261" max="261" width="3.5" style="36" customWidth="1"/>
    <col min="262" max="262" width="21.5" style="36" bestFit="1" customWidth="1"/>
    <col min="263" max="263" width="3.5" style="36" customWidth="1"/>
    <col min="264" max="264" width="23" style="36" bestFit="1" customWidth="1"/>
    <col min="265" max="265" width="3.5" style="36" customWidth="1"/>
    <col min="266" max="266" width="23" style="36" bestFit="1" customWidth="1"/>
    <col min="267" max="267" width="1.5" style="36" customWidth="1"/>
    <col min="268" max="268" width="9.5" style="36"/>
    <col min="269" max="269" width="13.5" style="36" bestFit="1" customWidth="1"/>
    <col min="270" max="512" width="9.5" style="36"/>
    <col min="513" max="513" width="12.5" style="36" customWidth="1"/>
    <col min="514" max="514" width="38" style="36" customWidth="1"/>
    <col min="515" max="515" width="2.5" style="36" customWidth="1"/>
    <col min="516" max="516" width="21.5" style="36" bestFit="1" customWidth="1"/>
    <col min="517" max="517" width="3.5" style="36" customWidth="1"/>
    <col min="518" max="518" width="21.5" style="36" bestFit="1" customWidth="1"/>
    <col min="519" max="519" width="3.5" style="36" customWidth="1"/>
    <col min="520" max="520" width="23" style="36" bestFit="1" customWidth="1"/>
    <col min="521" max="521" width="3.5" style="36" customWidth="1"/>
    <col min="522" max="522" width="23" style="36" bestFit="1" customWidth="1"/>
    <col min="523" max="523" width="1.5" style="36" customWidth="1"/>
    <col min="524" max="524" width="9.5" style="36"/>
    <col min="525" max="525" width="13.5" style="36" bestFit="1" customWidth="1"/>
    <col min="526" max="768" width="9.5" style="36"/>
    <col min="769" max="769" width="12.5" style="36" customWidth="1"/>
    <col min="770" max="770" width="38" style="36" customWidth="1"/>
    <col min="771" max="771" width="2.5" style="36" customWidth="1"/>
    <col min="772" max="772" width="21.5" style="36" bestFit="1" customWidth="1"/>
    <col min="773" max="773" width="3.5" style="36" customWidth="1"/>
    <col min="774" max="774" width="21.5" style="36" bestFit="1" customWidth="1"/>
    <col min="775" max="775" width="3.5" style="36" customWidth="1"/>
    <col min="776" max="776" width="23" style="36" bestFit="1" customWidth="1"/>
    <col min="777" max="777" width="3.5" style="36" customWidth="1"/>
    <col min="778" max="778" width="23" style="36" bestFit="1" customWidth="1"/>
    <col min="779" max="779" width="1.5" style="36" customWidth="1"/>
    <col min="780" max="780" width="9.5" style="36"/>
    <col min="781" max="781" width="13.5" style="36" bestFit="1" customWidth="1"/>
    <col min="782" max="1024" width="9.5" style="36"/>
    <col min="1025" max="1025" width="12.5" style="36" customWidth="1"/>
    <col min="1026" max="1026" width="38" style="36" customWidth="1"/>
    <col min="1027" max="1027" width="2.5" style="36" customWidth="1"/>
    <col min="1028" max="1028" width="21.5" style="36" bestFit="1" customWidth="1"/>
    <col min="1029" max="1029" width="3.5" style="36" customWidth="1"/>
    <col min="1030" max="1030" width="21.5" style="36" bestFit="1" customWidth="1"/>
    <col min="1031" max="1031" width="3.5" style="36" customWidth="1"/>
    <col min="1032" max="1032" width="23" style="36" bestFit="1" customWidth="1"/>
    <col min="1033" max="1033" width="3.5" style="36" customWidth="1"/>
    <col min="1034" max="1034" width="23" style="36" bestFit="1" customWidth="1"/>
    <col min="1035" max="1035" width="1.5" style="36" customWidth="1"/>
    <col min="1036" max="1036" width="9.5" style="36"/>
    <col min="1037" max="1037" width="13.5" style="36" bestFit="1" customWidth="1"/>
    <col min="1038" max="1280" width="9.5" style="36"/>
    <col min="1281" max="1281" width="12.5" style="36" customWidth="1"/>
    <col min="1282" max="1282" width="38" style="36" customWidth="1"/>
    <col min="1283" max="1283" width="2.5" style="36" customWidth="1"/>
    <col min="1284" max="1284" width="21.5" style="36" bestFit="1" customWidth="1"/>
    <col min="1285" max="1285" width="3.5" style="36" customWidth="1"/>
    <col min="1286" max="1286" width="21.5" style="36" bestFit="1" customWidth="1"/>
    <col min="1287" max="1287" width="3.5" style="36" customWidth="1"/>
    <col min="1288" max="1288" width="23" style="36" bestFit="1" customWidth="1"/>
    <col min="1289" max="1289" width="3.5" style="36" customWidth="1"/>
    <col min="1290" max="1290" width="23" style="36" bestFit="1" customWidth="1"/>
    <col min="1291" max="1291" width="1.5" style="36" customWidth="1"/>
    <col min="1292" max="1292" width="9.5" style="36"/>
    <col min="1293" max="1293" width="13.5" style="36" bestFit="1" customWidth="1"/>
    <col min="1294" max="1536" width="9.5" style="36"/>
    <col min="1537" max="1537" width="12.5" style="36" customWidth="1"/>
    <col min="1538" max="1538" width="38" style="36" customWidth="1"/>
    <col min="1539" max="1539" width="2.5" style="36" customWidth="1"/>
    <col min="1540" max="1540" width="21.5" style="36" bestFit="1" customWidth="1"/>
    <col min="1541" max="1541" width="3.5" style="36" customWidth="1"/>
    <col min="1542" max="1542" width="21.5" style="36" bestFit="1" customWidth="1"/>
    <col min="1543" max="1543" width="3.5" style="36" customWidth="1"/>
    <col min="1544" max="1544" width="23" style="36" bestFit="1" customWidth="1"/>
    <col min="1545" max="1545" width="3.5" style="36" customWidth="1"/>
    <col min="1546" max="1546" width="23" style="36" bestFit="1" customWidth="1"/>
    <col min="1547" max="1547" width="1.5" style="36" customWidth="1"/>
    <col min="1548" max="1548" width="9.5" style="36"/>
    <col min="1549" max="1549" width="13.5" style="36" bestFit="1" customWidth="1"/>
    <col min="1550" max="1792" width="9.5" style="36"/>
    <col min="1793" max="1793" width="12.5" style="36" customWidth="1"/>
    <col min="1794" max="1794" width="38" style="36" customWidth="1"/>
    <col min="1795" max="1795" width="2.5" style="36" customWidth="1"/>
    <col min="1796" max="1796" width="21.5" style="36" bestFit="1" customWidth="1"/>
    <col min="1797" max="1797" width="3.5" style="36" customWidth="1"/>
    <col min="1798" max="1798" width="21.5" style="36" bestFit="1" customWidth="1"/>
    <col min="1799" max="1799" width="3.5" style="36" customWidth="1"/>
    <col min="1800" max="1800" width="23" style="36" bestFit="1" customWidth="1"/>
    <col min="1801" max="1801" width="3.5" style="36" customWidth="1"/>
    <col min="1802" max="1802" width="23" style="36" bestFit="1" customWidth="1"/>
    <col min="1803" max="1803" width="1.5" style="36" customWidth="1"/>
    <col min="1804" max="1804" width="9.5" style="36"/>
    <col min="1805" max="1805" width="13.5" style="36" bestFit="1" customWidth="1"/>
    <col min="1806" max="2048" width="9.5" style="36"/>
    <col min="2049" max="2049" width="12.5" style="36" customWidth="1"/>
    <col min="2050" max="2050" width="38" style="36" customWidth="1"/>
    <col min="2051" max="2051" width="2.5" style="36" customWidth="1"/>
    <col min="2052" max="2052" width="21.5" style="36" bestFit="1" customWidth="1"/>
    <col min="2053" max="2053" width="3.5" style="36" customWidth="1"/>
    <col min="2054" max="2054" width="21.5" style="36" bestFit="1" customWidth="1"/>
    <col min="2055" max="2055" width="3.5" style="36" customWidth="1"/>
    <col min="2056" max="2056" width="23" style="36" bestFit="1" customWidth="1"/>
    <col min="2057" max="2057" width="3.5" style="36" customWidth="1"/>
    <col min="2058" max="2058" width="23" style="36" bestFit="1" customWidth="1"/>
    <col min="2059" max="2059" width="1.5" style="36" customWidth="1"/>
    <col min="2060" max="2060" width="9.5" style="36"/>
    <col min="2061" max="2061" width="13.5" style="36" bestFit="1" customWidth="1"/>
    <col min="2062" max="2304" width="9.5" style="36"/>
    <col min="2305" max="2305" width="12.5" style="36" customWidth="1"/>
    <col min="2306" max="2306" width="38" style="36" customWidth="1"/>
    <col min="2307" max="2307" width="2.5" style="36" customWidth="1"/>
    <col min="2308" max="2308" width="21.5" style="36" bestFit="1" customWidth="1"/>
    <col min="2309" max="2309" width="3.5" style="36" customWidth="1"/>
    <col min="2310" max="2310" width="21.5" style="36" bestFit="1" customWidth="1"/>
    <col min="2311" max="2311" width="3.5" style="36" customWidth="1"/>
    <col min="2312" max="2312" width="23" style="36" bestFit="1" customWidth="1"/>
    <col min="2313" max="2313" width="3.5" style="36" customWidth="1"/>
    <col min="2314" max="2314" width="23" style="36" bestFit="1" customWidth="1"/>
    <col min="2315" max="2315" width="1.5" style="36" customWidth="1"/>
    <col min="2316" max="2316" width="9.5" style="36"/>
    <col min="2317" max="2317" width="13.5" style="36" bestFit="1" customWidth="1"/>
    <col min="2318" max="2560" width="9.5" style="36"/>
    <col min="2561" max="2561" width="12.5" style="36" customWidth="1"/>
    <col min="2562" max="2562" width="38" style="36" customWidth="1"/>
    <col min="2563" max="2563" width="2.5" style="36" customWidth="1"/>
    <col min="2564" max="2564" width="21.5" style="36" bestFit="1" customWidth="1"/>
    <col min="2565" max="2565" width="3.5" style="36" customWidth="1"/>
    <col min="2566" max="2566" width="21.5" style="36" bestFit="1" customWidth="1"/>
    <col min="2567" max="2567" width="3.5" style="36" customWidth="1"/>
    <col min="2568" max="2568" width="23" style="36" bestFit="1" customWidth="1"/>
    <col min="2569" max="2569" width="3.5" style="36" customWidth="1"/>
    <col min="2570" max="2570" width="23" style="36" bestFit="1" customWidth="1"/>
    <col min="2571" max="2571" width="1.5" style="36" customWidth="1"/>
    <col min="2572" max="2572" width="9.5" style="36"/>
    <col min="2573" max="2573" width="13.5" style="36" bestFit="1" customWidth="1"/>
    <col min="2574" max="2816" width="9.5" style="36"/>
    <col min="2817" max="2817" width="12.5" style="36" customWidth="1"/>
    <col min="2818" max="2818" width="38" style="36" customWidth="1"/>
    <col min="2819" max="2819" width="2.5" style="36" customWidth="1"/>
    <col min="2820" max="2820" width="21.5" style="36" bestFit="1" customWidth="1"/>
    <col min="2821" max="2821" width="3.5" style="36" customWidth="1"/>
    <col min="2822" max="2822" width="21.5" style="36" bestFit="1" customWidth="1"/>
    <col min="2823" max="2823" width="3.5" style="36" customWidth="1"/>
    <col min="2824" max="2824" width="23" style="36" bestFit="1" customWidth="1"/>
    <col min="2825" max="2825" width="3.5" style="36" customWidth="1"/>
    <col min="2826" max="2826" width="23" style="36" bestFit="1" customWidth="1"/>
    <col min="2827" max="2827" width="1.5" style="36" customWidth="1"/>
    <col min="2828" max="2828" width="9.5" style="36"/>
    <col min="2829" max="2829" width="13.5" style="36" bestFit="1" customWidth="1"/>
    <col min="2830" max="3072" width="9.5" style="36"/>
    <col min="3073" max="3073" width="12.5" style="36" customWidth="1"/>
    <col min="3074" max="3074" width="38" style="36" customWidth="1"/>
    <col min="3075" max="3075" width="2.5" style="36" customWidth="1"/>
    <col min="3076" max="3076" width="21.5" style="36" bestFit="1" customWidth="1"/>
    <col min="3077" max="3077" width="3.5" style="36" customWidth="1"/>
    <col min="3078" max="3078" width="21.5" style="36" bestFit="1" customWidth="1"/>
    <col min="3079" max="3079" width="3.5" style="36" customWidth="1"/>
    <col min="3080" max="3080" width="23" style="36" bestFit="1" customWidth="1"/>
    <col min="3081" max="3081" width="3.5" style="36" customWidth="1"/>
    <col min="3082" max="3082" width="23" style="36" bestFit="1" customWidth="1"/>
    <col min="3083" max="3083" width="1.5" style="36" customWidth="1"/>
    <col min="3084" max="3084" width="9.5" style="36"/>
    <col min="3085" max="3085" width="13.5" style="36" bestFit="1" customWidth="1"/>
    <col min="3086" max="3328" width="9.5" style="36"/>
    <col min="3329" max="3329" width="12.5" style="36" customWidth="1"/>
    <col min="3330" max="3330" width="38" style="36" customWidth="1"/>
    <col min="3331" max="3331" width="2.5" style="36" customWidth="1"/>
    <col min="3332" max="3332" width="21.5" style="36" bestFit="1" customWidth="1"/>
    <col min="3333" max="3333" width="3.5" style="36" customWidth="1"/>
    <col min="3334" max="3334" width="21.5" style="36" bestFit="1" customWidth="1"/>
    <col min="3335" max="3335" width="3.5" style="36" customWidth="1"/>
    <col min="3336" max="3336" width="23" style="36" bestFit="1" customWidth="1"/>
    <col min="3337" max="3337" width="3.5" style="36" customWidth="1"/>
    <col min="3338" max="3338" width="23" style="36" bestFit="1" customWidth="1"/>
    <col min="3339" max="3339" width="1.5" style="36" customWidth="1"/>
    <col min="3340" max="3340" width="9.5" style="36"/>
    <col min="3341" max="3341" width="13.5" style="36" bestFit="1" customWidth="1"/>
    <col min="3342" max="3584" width="9.5" style="36"/>
    <col min="3585" max="3585" width="12.5" style="36" customWidth="1"/>
    <col min="3586" max="3586" width="38" style="36" customWidth="1"/>
    <col min="3587" max="3587" width="2.5" style="36" customWidth="1"/>
    <col min="3588" max="3588" width="21.5" style="36" bestFit="1" customWidth="1"/>
    <col min="3589" max="3589" width="3.5" style="36" customWidth="1"/>
    <col min="3590" max="3590" width="21.5" style="36" bestFit="1" customWidth="1"/>
    <col min="3591" max="3591" width="3.5" style="36" customWidth="1"/>
    <col min="3592" max="3592" width="23" style="36" bestFit="1" customWidth="1"/>
    <col min="3593" max="3593" width="3.5" style="36" customWidth="1"/>
    <col min="3594" max="3594" width="23" style="36" bestFit="1" customWidth="1"/>
    <col min="3595" max="3595" width="1.5" style="36" customWidth="1"/>
    <col min="3596" max="3596" width="9.5" style="36"/>
    <col min="3597" max="3597" width="13.5" style="36" bestFit="1" customWidth="1"/>
    <col min="3598" max="3840" width="9.5" style="36"/>
    <col min="3841" max="3841" width="12.5" style="36" customWidth="1"/>
    <col min="3842" max="3842" width="38" style="36" customWidth="1"/>
    <col min="3843" max="3843" width="2.5" style="36" customWidth="1"/>
    <col min="3844" max="3844" width="21.5" style="36" bestFit="1" customWidth="1"/>
    <col min="3845" max="3845" width="3.5" style="36" customWidth="1"/>
    <col min="3846" max="3846" width="21.5" style="36" bestFit="1" customWidth="1"/>
    <col min="3847" max="3847" width="3.5" style="36" customWidth="1"/>
    <col min="3848" max="3848" width="23" style="36" bestFit="1" customWidth="1"/>
    <col min="3849" max="3849" width="3.5" style="36" customWidth="1"/>
    <col min="3850" max="3850" width="23" style="36" bestFit="1" customWidth="1"/>
    <col min="3851" max="3851" width="1.5" style="36" customWidth="1"/>
    <col min="3852" max="3852" width="9.5" style="36"/>
    <col min="3853" max="3853" width="13.5" style="36" bestFit="1" customWidth="1"/>
    <col min="3854" max="4096" width="9.5" style="36"/>
    <col min="4097" max="4097" width="12.5" style="36" customWidth="1"/>
    <col min="4098" max="4098" width="38" style="36" customWidth="1"/>
    <col min="4099" max="4099" width="2.5" style="36" customWidth="1"/>
    <col min="4100" max="4100" width="21.5" style="36" bestFit="1" customWidth="1"/>
    <col min="4101" max="4101" width="3.5" style="36" customWidth="1"/>
    <col min="4102" max="4102" width="21.5" style="36" bestFit="1" customWidth="1"/>
    <col min="4103" max="4103" width="3.5" style="36" customWidth="1"/>
    <col min="4104" max="4104" width="23" style="36" bestFit="1" customWidth="1"/>
    <col min="4105" max="4105" width="3.5" style="36" customWidth="1"/>
    <col min="4106" max="4106" width="23" style="36" bestFit="1" customWidth="1"/>
    <col min="4107" max="4107" width="1.5" style="36" customWidth="1"/>
    <col min="4108" max="4108" width="9.5" style="36"/>
    <col min="4109" max="4109" width="13.5" style="36" bestFit="1" customWidth="1"/>
    <col min="4110" max="4352" width="9.5" style="36"/>
    <col min="4353" max="4353" width="12.5" style="36" customWidth="1"/>
    <col min="4354" max="4354" width="38" style="36" customWidth="1"/>
    <col min="4355" max="4355" width="2.5" style="36" customWidth="1"/>
    <col min="4356" max="4356" width="21.5" style="36" bestFit="1" customWidth="1"/>
    <col min="4357" max="4357" width="3.5" style="36" customWidth="1"/>
    <col min="4358" max="4358" width="21.5" style="36" bestFit="1" customWidth="1"/>
    <col min="4359" max="4359" width="3.5" style="36" customWidth="1"/>
    <col min="4360" max="4360" width="23" style="36" bestFit="1" customWidth="1"/>
    <col min="4361" max="4361" width="3.5" style="36" customWidth="1"/>
    <col min="4362" max="4362" width="23" style="36" bestFit="1" customWidth="1"/>
    <col min="4363" max="4363" width="1.5" style="36" customWidth="1"/>
    <col min="4364" max="4364" width="9.5" style="36"/>
    <col min="4365" max="4365" width="13.5" style="36" bestFit="1" customWidth="1"/>
    <col min="4366" max="4608" width="9.5" style="36"/>
    <col min="4609" max="4609" width="12.5" style="36" customWidth="1"/>
    <col min="4610" max="4610" width="38" style="36" customWidth="1"/>
    <col min="4611" max="4611" width="2.5" style="36" customWidth="1"/>
    <col min="4612" max="4612" width="21.5" style="36" bestFit="1" customWidth="1"/>
    <col min="4613" max="4613" width="3.5" style="36" customWidth="1"/>
    <col min="4614" max="4614" width="21.5" style="36" bestFit="1" customWidth="1"/>
    <col min="4615" max="4615" width="3.5" style="36" customWidth="1"/>
    <col min="4616" max="4616" width="23" style="36" bestFit="1" customWidth="1"/>
    <col min="4617" max="4617" width="3.5" style="36" customWidth="1"/>
    <col min="4618" max="4618" width="23" style="36" bestFit="1" customWidth="1"/>
    <col min="4619" max="4619" width="1.5" style="36" customWidth="1"/>
    <col min="4620" max="4620" width="9.5" style="36"/>
    <col min="4621" max="4621" width="13.5" style="36" bestFit="1" customWidth="1"/>
    <col min="4622" max="4864" width="9.5" style="36"/>
    <col min="4865" max="4865" width="12.5" style="36" customWidth="1"/>
    <col min="4866" max="4866" width="38" style="36" customWidth="1"/>
    <col min="4867" max="4867" width="2.5" style="36" customWidth="1"/>
    <col min="4868" max="4868" width="21.5" style="36" bestFit="1" customWidth="1"/>
    <col min="4869" max="4869" width="3.5" style="36" customWidth="1"/>
    <col min="4870" max="4870" width="21.5" style="36" bestFit="1" customWidth="1"/>
    <col min="4871" max="4871" width="3.5" style="36" customWidth="1"/>
    <col min="4872" max="4872" width="23" style="36" bestFit="1" customWidth="1"/>
    <col min="4873" max="4873" width="3.5" style="36" customWidth="1"/>
    <col min="4874" max="4874" width="23" style="36" bestFit="1" customWidth="1"/>
    <col min="4875" max="4875" width="1.5" style="36" customWidth="1"/>
    <col min="4876" max="4876" width="9.5" style="36"/>
    <col min="4877" max="4877" width="13.5" style="36" bestFit="1" customWidth="1"/>
    <col min="4878" max="5120" width="9.5" style="36"/>
    <col min="5121" max="5121" width="12.5" style="36" customWidth="1"/>
    <col min="5122" max="5122" width="38" style="36" customWidth="1"/>
    <col min="5123" max="5123" width="2.5" style="36" customWidth="1"/>
    <col min="5124" max="5124" width="21.5" style="36" bestFit="1" customWidth="1"/>
    <col min="5125" max="5125" width="3.5" style="36" customWidth="1"/>
    <col min="5126" max="5126" width="21.5" style="36" bestFit="1" customWidth="1"/>
    <col min="5127" max="5127" width="3.5" style="36" customWidth="1"/>
    <col min="5128" max="5128" width="23" style="36" bestFit="1" customWidth="1"/>
    <col min="5129" max="5129" width="3.5" style="36" customWidth="1"/>
    <col min="5130" max="5130" width="23" style="36" bestFit="1" customWidth="1"/>
    <col min="5131" max="5131" width="1.5" style="36" customWidth="1"/>
    <col min="5132" max="5132" width="9.5" style="36"/>
    <col min="5133" max="5133" width="13.5" style="36" bestFit="1" customWidth="1"/>
    <col min="5134" max="5376" width="9.5" style="36"/>
    <col min="5377" max="5377" width="12.5" style="36" customWidth="1"/>
    <col min="5378" max="5378" width="38" style="36" customWidth="1"/>
    <col min="5379" max="5379" width="2.5" style="36" customWidth="1"/>
    <col min="5380" max="5380" width="21.5" style="36" bestFit="1" customWidth="1"/>
    <col min="5381" max="5381" width="3.5" style="36" customWidth="1"/>
    <col min="5382" max="5382" width="21.5" style="36" bestFit="1" customWidth="1"/>
    <col min="5383" max="5383" width="3.5" style="36" customWidth="1"/>
    <col min="5384" max="5384" width="23" style="36" bestFit="1" customWidth="1"/>
    <col min="5385" max="5385" width="3.5" style="36" customWidth="1"/>
    <col min="5386" max="5386" width="23" style="36" bestFit="1" customWidth="1"/>
    <col min="5387" max="5387" width="1.5" style="36" customWidth="1"/>
    <col min="5388" max="5388" width="9.5" style="36"/>
    <col min="5389" max="5389" width="13.5" style="36" bestFit="1" customWidth="1"/>
    <col min="5390" max="5632" width="9.5" style="36"/>
    <col min="5633" max="5633" width="12.5" style="36" customWidth="1"/>
    <col min="5634" max="5634" width="38" style="36" customWidth="1"/>
    <col min="5635" max="5635" width="2.5" style="36" customWidth="1"/>
    <col min="5636" max="5636" width="21.5" style="36" bestFit="1" customWidth="1"/>
    <col min="5637" max="5637" width="3.5" style="36" customWidth="1"/>
    <col min="5638" max="5638" width="21.5" style="36" bestFit="1" customWidth="1"/>
    <col min="5639" max="5639" width="3.5" style="36" customWidth="1"/>
    <col min="5640" max="5640" width="23" style="36" bestFit="1" customWidth="1"/>
    <col min="5641" max="5641" width="3.5" style="36" customWidth="1"/>
    <col min="5642" max="5642" width="23" style="36" bestFit="1" customWidth="1"/>
    <col min="5643" max="5643" width="1.5" style="36" customWidth="1"/>
    <col min="5644" max="5644" width="9.5" style="36"/>
    <col min="5645" max="5645" width="13.5" style="36" bestFit="1" customWidth="1"/>
    <col min="5646" max="5888" width="9.5" style="36"/>
    <col min="5889" max="5889" width="12.5" style="36" customWidth="1"/>
    <col min="5890" max="5890" width="38" style="36" customWidth="1"/>
    <col min="5891" max="5891" width="2.5" style="36" customWidth="1"/>
    <col min="5892" max="5892" width="21.5" style="36" bestFit="1" customWidth="1"/>
    <col min="5893" max="5893" width="3.5" style="36" customWidth="1"/>
    <col min="5894" max="5894" width="21.5" style="36" bestFit="1" customWidth="1"/>
    <col min="5895" max="5895" width="3.5" style="36" customWidth="1"/>
    <col min="5896" max="5896" width="23" style="36" bestFit="1" customWidth="1"/>
    <col min="5897" max="5897" width="3.5" style="36" customWidth="1"/>
    <col min="5898" max="5898" width="23" style="36" bestFit="1" customWidth="1"/>
    <col min="5899" max="5899" width="1.5" style="36" customWidth="1"/>
    <col min="5900" max="5900" width="9.5" style="36"/>
    <col min="5901" max="5901" width="13.5" style="36" bestFit="1" customWidth="1"/>
    <col min="5902" max="6144" width="9.5" style="36"/>
    <col min="6145" max="6145" width="12.5" style="36" customWidth="1"/>
    <col min="6146" max="6146" width="38" style="36" customWidth="1"/>
    <col min="6147" max="6147" width="2.5" style="36" customWidth="1"/>
    <col min="6148" max="6148" width="21.5" style="36" bestFit="1" customWidth="1"/>
    <col min="6149" max="6149" width="3.5" style="36" customWidth="1"/>
    <col min="6150" max="6150" width="21.5" style="36" bestFit="1" customWidth="1"/>
    <col min="6151" max="6151" width="3.5" style="36" customWidth="1"/>
    <col min="6152" max="6152" width="23" style="36" bestFit="1" customWidth="1"/>
    <col min="6153" max="6153" width="3.5" style="36" customWidth="1"/>
    <col min="6154" max="6154" width="23" style="36" bestFit="1" customWidth="1"/>
    <col min="6155" max="6155" width="1.5" style="36" customWidth="1"/>
    <col min="6156" max="6156" width="9.5" style="36"/>
    <col min="6157" max="6157" width="13.5" style="36" bestFit="1" customWidth="1"/>
    <col min="6158" max="6400" width="9.5" style="36"/>
    <col min="6401" max="6401" width="12.5" style="36" customWidth="1"/>
    <col min="6402" max="6402" width="38" style="36" customWidth="1"/>
    <col min="6403" max="6403" width="2.5" style="36" customWidth="1"/>
    <col min="6404" max="6404" width="21.5" style="36" bestFit="1" customWidth="1"/>
    <col min="6405" max="6405" width="3.5" style="36" customWidth="1"/>
    <col min="6406" max="6406" width="21.5" style="36" bestFit="1" customWidth="1"/>
    <col min="6407" max="6407" width="3.5" style="36" customWidth="1"/>
    <col min="6408" max="6408" width="23" style="36" bestFit="1" customWidth="1"/>
    <col min="6409" max="6409" width="3.5" style="36" customWidth="1"/>
    <col min="6410" max="6410" width="23" style="36" bestFit="1" customWidth="1"/>
    <col min="6411" max="6411" width="1.5" style="36" customWidth="1"/>
    <col min="6412" max="6412" width="9.5" style="36"/>
    <col min="6413" max="6413" width="13.5" style="36" bestFit="1" customWidth="1"/>
    <col min="6414" max="6656" width="9.5" style="36"/>
    <col min="6657" max="6657" width="12.5" style="36" customWidth="1"/>
    <col min="6658" max="6658" width="38" style="36" customWidth="1"/>
    <col min="6659" max="6659" width="2.5" style="36" customWidth="1"/>
    <col min="6660" max="6660" width="21.5" style="36" bestFit="1" customWidth="1"/>
    <col min="6661" max="6661" width="3.5" style="36" customWidth="1"/>
    <col min="6662" max="6662" width="21.5" style="36" bestFit="1" customWidth="1"/>
    <col min="6663" max="6663" width="3.5" style="36" customWidth="1"/>
    <col min="6664" max="6664" width="23" style="36" bestFit="1" customWidth="1"/>
    <col min="6665" max="6665" width="3.5" style="36" customWidth="1"/>
    <col min="6666" max="6666" width="23" style="36" bestFit="1" customWidth="1"/>
    <col min="6667" max="6667" width="1.5" style="36" customWidth="1"/>
    <col min="6668" max="6668" width="9.5" style="36"/>
    <col min="6669" max="6669" width="13.5" style="36" bestFit="1" customWidth="1"/>
    <col min="6670" max="6912" width="9.5" style="36"/>
    <col min="6913" max="6913" width="12.5" style="36" customWidth="1"/>
    <col min="6914" max="6914" width="38" style="36" customWidth="1"/>
    <col min="6915" max="6915" width="2.5" style="36" customWidth="1"/>
    <col min="6916" max="6916" width="21.5" style="36" bestFit="1" customWidth="1"/>
    <col min="6917" max="6917" width="3.5" style="36" customWidth="1"/>
    <col min="6918" max="6918" width="21.5" style="36" bestFit="1" customWidth="1"/>
    <col min="6919" max="6919" width="3.5" style="36" customWidth="1"/>
    <col min="6920" max="6920" width="23" style="36" bestFit="1" customWidth="1"/>
    <col min="6921" max="6921" width="3.5" style="36" customWidth="1"/>
    <col min="6922" max="6922" width="23" style="36" bestFit="1" customWidth="1"/>
    <col min="6923" max="6923" width="1.5" style="36" customWidth="1"/>
    <col min="6924" max="6924" width="9.5" style="36"/>
    <col min="6925" max="6925" width="13.5" style="36" bestFit="1" customWidth="1"/>
    <col min="6926" max="7168" width="9.5" style="36"/>
    <col min="7169" max="7169" width="12.5" style="36" customWidth="1"/>
    <col min="7170" max="7170" width="38" style="36" customWidth="1"/>
    <col min="7171" max="7171" width="2.5" style="36" customWidth="1"/>
    <col min="7172" max="7172" width="21.5" style="36" bestFit="1" customWidth="1"/>
    <col min="7173" max="7173" width="3.5" style="36" customWidth="1"/>
    <col min="7174" max="7174" width="21.5" style="36" bestFit="1" customWidth="1"/>
    <col min="7175" max="7175" width="3.5" style="36" customWidth="1"/>
    <col min="7176" max="7176" width="23" style="36" bestFit="1" customWidth="1"/>
    <col min="7177" max="7177" width="3.5" style="36" customWidth="1"/>
    <col min="7178" max="7178" width="23" style="36" bestFit="1" customWidth="1"/>
    <col min="7179" max="7179" width="1.5" style="36" customWidth="1"/>
    <col min="7180" max="7180" width="9.5" style="36"/>
    <col min="7181" max="7181" width="13.5" style="36" bestFit="1" customWidth="1"/>
    <col min="7182" max="7424" width="9.5" style="36"/>
    <col min="7425" max="7425" width="12.5" style="36" customWidth="1"/>
    <col min="7426" max="7426" width="38" style="36" customWidth="1"/>
    <col min="7427" max="7427" width="2.5" style="36" customWidth="1"/>
    <col min="7428" max="7428" width="21.5" style="36" bestFit="1" customWidth="1"/>
    <col min="7429" max="7429" width="3.5" style="36" customWidth="1"/>
    <col min="7430" max="7430" width="21.5" style="36" bestFit="1" customWidth="1"/>
    <col min="7431" max="7431" width="3.5" style="36" customWidth="1"/>
    <col min="7432" max="7432" width="23" style="36" bestFit="1" customWidth="1"/>
    <col min="7433" max="7433" width="3.5" style="36" customWidth="1"/>
    <col min="7434" max="7434" width="23" style="36" bestFit="1" customWidth="1"/>
    <col min="7435" max="7435" width="1.5" style="36" customWidth="1"/>
    <col min="7436" max="7436" width="9.5" style="36"/>
    <col min="7437" max="7437" width="13.5" style="36" bestFit="1" customWidth="1"/>
    <col min="7438" max="7680" width="9.5" style="36"/>
    <col min="7681" max="7681" width="12.5" style="36" customWidth="1"/>
    <col min="7682" max="7682" width="38" style="36" customWidth="1"/>
    <col min="7683" max="7683" width="2.5" style="36" customWidth="1"/>
    <col min="7684" max="7684" width="21.5" style="36" bestFit="1" customWidth="1"/>
    <col min="7685" max="7685" width="3.5" style="36" customWidth="1"/>
    <col min="7686" max="7686" width="21.5" style="36" bestFit="1" customWidth="1"/>
    <col min="7687" max="7687" width="3.5" style="36" customWidth="1"/>
    <col min="7688" max="7688" width="23" style="36" bestFit="1" customWidth="1"/>
    <col min="7689" max="7689" width="3.5" style="36" customWidth="1"/>
    <col min="7690" max="7690" width="23" style="36" bestFit="1" customWidth="1"/>
    <col min="7691" max="7691" width="1.5" style="36" customWidth="1"/>
    <col min="7692" max="7692" width="9.5" style="36"/>
    <col min="7693" max="7693" width="13.5" style="36" bestFit="1" customWidth="1"/>
    <col min="7694" max="7936" width="9.5" style="36"/>
    <col min="7937" max="7937" width="12.5" style="36" customWidth="1"/>
    <col min="7938" max="7938" width="38" style="36" customWidth="1"/>
    <col min="7939" max="7939" width="2.5" style="36" customWidth="1"/>
    <col min="7940" max="7940" width="21.5" style="36" bestFit="1" customWidth="1"/>
    <col min="7941" max="7941" width="3.5" style="36" customWidth="1"/>
    <col min="7942" max="7942" width="21.5" style="36" bestFit="1" customWidth="1"/>
    <col min="7943" max="7943" width="3.5" style="36" customWidth="1"/>
    <col min="7944" max="7944" width="23" style="36" bestFit="1" customWidth="1"/>
    <col min="7945" max="7945" width="3.5" style="36" customWidth="1"/>
    <col min="7946" max="7946" width="23" style="36" bestFit="1" customWidth="1"/>
    <col min="7947" max="7947" width="1.5" style="36" customWidth="1"/>
    <col min="7948" max="7948" width="9.5" style="36"/>
    <col min="7949" max="7949" width="13.5" style="36" bestFit="1" customWidth="1"/>
    <col min="7950" max="8192" width="9.5" style="36"/>
    <col min="8193" max="8193" width="12.5" style="36" customWidth="1"/>
    <col min="8194" max="8194" width="38" style="36" customWidth="1"/>
    <col min="8195" max="8195" width="2.5" style="36" customWidth="1"/>
    <col min="8196" max="8196" width="21.5" style="36" bestFit="1" customWidth="1"/>
    <col min="8197" max="8197" width="3.5" style="36" customWidth="1"/>
    <col min="8198" max="8198" width="21.5" style="36" bestFit="1" customWidth="1"/>
    <col min="8199" max="8199" width="3.5" style="36" customWidth="1"/>
    <col min="8200" max="8200" width="23" style="36" bestFit="1" customWidth="1"/>
    <col min="8201" max="8201" width="3.5" style="36" customWidth="1"/>
    <col min="8202" max="8202" width="23" style="36" bestFit="1" customWidth="1"/>
    <col min="8203" max="8203" width="1.5" style="36" customWidth="1"/>
    <col min="8204" max="8204" width="9.5" style="36"/>
    <col min="8205" max="8205" width="13.5" style="36" bestFit="1" customWidth="1"/>
    <col min="8206" max="8448" width="9.5" style="36"/>
    <col min="8449" max="8449" width="12.5" style="36" customWidth="1"/>
    <col min="8450" max="8450" width="38" style="36" customWidth="1"/>
    <col min="8451" max="8451" width="2.5" style="36" customWidth="1"/>
    <col min="8452" max="8452" width="21.5" style="36" bestFit="1" customWidth="1"/>
    <col min="8453" max="8453" width="3.5" style="36" customWidth="1"/>
    <col min="8454" max="8454" width="21.5" style="36" bestFit="1" customWidth="1"/>
    <col min="8455" max="8455" width="3.5" style="36" customWidth="1"/>
    <col min="8456" max="8456" width="23" style="36" bestFit="1" customWidth="1"/>
    <col min="8457" max="8457" width="3.5" style="36" customWidth="1"/>
    <col min="8458" max="8458" width="23" style="36" bestFit="1" customWidth="1"/>
    <col min="8459" max="8459" width="1.5" style="36" customWidth="1"/>
    <col min="8460" max="8460" width="9.5" style="36"/>
    <col min="8461" max="8461" width="13.5" style="36" bestFit="1" customWidth="1"/>
    <col min="8462" max="8704" width="9.5" style="36"/>
    <col min="8705" max="8705" width="12.5" style="36" customWidth="1"/>
    <col min="8706" max="8706" width="38" style="36" customWidth="1"/>
    <col min="8707" max="8707" width="2.5" style="36" customWidth="1"/>
    <col min="8708" max="8708" width="21.5" style="36" bestFit="1" customWidth="1"/>
    <col min="8709" max="8709" width="3.5" style="36" customWidth="1"/>
    <col min="8710" max="8710" width="21.5" style="36" bestFit="1" customWidth="1"/>
    <col min="8711" max="8711" width="3.5" style="36" customWidth="1"/>
    <col min="8712" max="8712" width="23" style="36" bestFit="1" customWidth="1"/>
    <col min="8713" max="8713" width="3.5" style="36" customWidth="1"/>
    <col min="8714" max="8714" width="23" style="36" bestFit="1" customWidth="1"/>
    <col min="8715" max="8715" width="1.5" style="36" customWidth="1"/>
    <col min="8716" max="8716" width="9.5" style="36"/>
    <col min="8717" max="8717" width="13.5" style="36" bestFit="1" customWidth="1"/>
    <col min="8718" max="8960" width="9.5" style="36"/>
    <col min="8961" max="8961" width="12.5" style="36" customWidth="1"/>
    <col min="8962" max="8962" width="38" style="36" customWidth="1"/>
    <col min="8963" max="8963" width="2.5" style="36" customWidth="1"/>
    <col min="8964" max="8964" width="21.5" style="36" bestFit="1" customWidth="1"/>
    <col min="8965" max="8965" width="3.5" style="36" customWidth="1"/>
    <col min="8966" max="8966" width="21.5" style="36" bestFit="1" customWidth="1"/>
    <col min="8967" max="8967" width="3.5" style="36" customWidth="1"/>
    <col min="8968" max="8968" width="23" style="36" bestFit="1" customWidth="1"/>
    <col min="8969" max="8969" width="3.5" style="36" customWidth="1"/>
    <col min="8970" max="8970" width="23" style="36" bestFit="1" customWidth="1"/>
    <col min="8971" max="8971" width="1.5" style="36" customWidth="1"/>
    <col min="8972" max="8972" width="9.5" style="36"/>
    <col min="8973" max="8973" width="13.5" style="36" bestFit="1" customWidth="1"/>
    <col min="8974" max="9216" width="9.5" style="36"/>
    <col min="9217" max="9217" width="12.5" style="36" customWidth="1"/>
    <col min="9218" max="9218" width="38" style="36" customWidth="1"/>
    <col min="9219" max="9219" width="2.5" style="36" customWidth="1"/>
    <col min="9220" max="9220" width="21.5" style="36" bestFit="1" customWidth="1"/>
    <col min="9221" max="9221" width="3.5" style="36" customWidth="1"/>
    <col min="9222" max="9222" width="21.5" style="36" bestFit="1" customWidth="1"/>
    <col min="9223" max="9223" width="3.5" style="36" customWidth="1"/>
    <col min="9224" max="9224" width="23" style="36" bestFit="1" customWidth="1"/>
    <col min="9225" max="9225" width="3.5" style="36" customWidth="1"/>
    <col min="9226" max="9226" width="23" style="36" bestFit="1" customWidth="1"/>
    <col min="9227" max="9227" width="1.5" style="36" customWidth="1"/>
    <col min="9228" max="9228" width="9.5" style="36"/>
    <col min="9229" max="9229" width="13.5" style="36" bestFit="1" customWidth="1"/>
    <col min="9230" max="9472" width="9.5" style="36"/>
    <col min="9473" max="9473" width="12.5" style="36" customWidth="1"/>
    <col min="9474" max="9474" width="38" style="36" customWidth="1"/>
    <col min="9475" max="9475" width="2.5" style="36" customWidth="1"/>
    <col min="9476" max="9476" width="21.5" style="36" bestFit="1" customWidth="1"/>
    <col min="9477" max="9477" width="3.5" style="36" customWidth="1"/>
    <col min="9478" max="9478" width="21.5" style="36" bestFit="1" customWidth="1"/>
    <col min="9479" max="9479" width="3.5" style="36" customWidth="1"/>
    <col min="9480" max="9480" width="23" style="36" bestFit="1" customWidth="1"/>
    <col min="9481" max="9481" width="3.5" style="36" customWidth="1"/>
    <col min="9482" max="9482" width="23" style="36" bestFit="1" customWidth="1"/>
    <col min="9483" max="9483" width="1.5" style="36" customWidth="1"/>
    <col min="9484" max="9484" width="9.5" style="36"/>
    <col min="9485" max="9485" width="13.5" style="36" bestFit="1" customWidth="1"/>
    <col min="9486" max="9728" width="9.5" style="36"/>
    <col min="9729" max="9729" width="12.5" style="36" customWidth="1"/>
    <col min="9730" max="9730" width="38" style="36" customWidth="1"/>
    <col min="9731" max="9731" width="2.5" style="36" customWidth="1"/>
    <col min="9732" max="9732" width="21.5" style="36" bestFit="1" customWidth="1"/>
    <col min="9733" max="9733" width="3.5" style="36" customWidth="1"/>
    <col min="9734" max="9734" width="21.5" style="36" bestFit="1" customWidth="1"/>
    <col min="9735" max="9735" width="3.5" style="36" customWidth="1"/>
    <col min="9736" max="9736" width="23" style="36" bestFit="1" customWidth="1"/>
    <col min="9737" max="9737" width="3.5" style="36" customWidth="1"/>
    <col min="9738" max="9738" width="23" style="36" bestFit="1" customWidth="1"/>
    <col min="9739" max="9739" width="1.5" style="36" customWidth="1"/>
    <col min="9740" max="9740" width="9.5" style="36"/>
    <col min="9741" max="9741" width="13.5" style="36" bestFit="1" customWidth="1"/>
    <col min="9742" max="9984" width="9.5" style="36"/>
    <col min="9985" max="9985" width="12.5" style="36" customWidth="1"/>
    <col min="9986" max="9986" width="38" style="36" customWidth="1"/>
    <col min="9987" max="9987" width="2.5" style="36" customWidth="1"/>
    <col min="9988" max="9988" width="21.5" style="36" bestFit="1" customWidth="1"/>
    <col min="9989" max="9989" width="3.5" style="36" customWidth="1"/>
    <col min="9990" max="9990" width="21.5" style="36" bestFit="1" customWidth="1"/>
    <col min="9991" max="9991" width="3.5" style="36" customWidth="1"/>
    <col min="9992" max="9992" width="23" style="36" bestFit="1" customWidth="1"/>
    <col min="9993" max="9993" width="3.5" style="36" customWidth="1"/>
    <col min="9994" max="9994" width="23" style="36" bestFit="1" customWidth="1"/>
    <col min="9995" max="9995" width="1.5" style="36" customWidth="1"/>
    <col min="9996" max="9996" width="9.5" style="36"/>
    <col min="9997" max="9997" width="13.5" style="36" bestFit="1" customWidth="1"/>
    <col min="9998" max="10240" width="9.5" style="36"/>
    <col min="10241" max="10241" width="12.5" style="36" customWidth="1"/>
    <col min="10242" max="10242" width="38" style="36" customWidth="1"/>
    <col min="10243" max="10243" width="2.5" style="36" customWidth="1"/>
    <col min="10244" max="10244" width="21.5" style="36" bestFit="1" customWidth="1"/>
    <col min="10245" max="10245" width="3.5" style="36" customWidth="1"/>
    <col min="10246" max="10246" width="21.5" style="36" bestFit="1" customWidth="1"/>
    <col min="10247" max="10247" width="3.5" style="36" customWidth="1"/>
    <col min="10248" max="10248" width="23" style="36" bestFit="1" customWidth="1"/>
    <col min="10249" max="10249" width="3.5" style="36" customWidth="1"/>
    <col min="10250" max="10250" width="23" style="36" bestFit="1" customWidth="1"/>
    <col min="10251" max="10251" width="1.5" style="36" customWidth="1"/>
    <col min="10252" max="10252" width="9.5" style="36"/>
    <col min="10253" max="10253" width="13.5" style="36" bestFit="1" customWidth="1"/>
    <col min="10254" max="10496" width="9.5" style="36"/>
    <col min="10497" max="10497" width="12.5" style="36" customWidth="1"/>
    <col min="10498" max="10498" width="38" style="36" customWidth="1"/>
    <col min="10499" max="10499" width="2.5" style="36" customWidth="1"/>
    <col min="10500" max="10500" width="21.5" style="36" bestFit="1" customWidth="1"/>
    <col min="10501" max="10501" width="3.5" style="36" customWidth="1"/>
    <col min="10502" max="10502" width="21.5" style="36" bestFit="1" customWidth="1"/>
    <col min="10503" max="10503" width="3.5" style="36" customWidth="1"/>
    <col min="10504" max="10504" width="23" style="36" bestFit="1" customWidth="1"/>
    <col min="10505" max="10505" width="3.5" style="36" customWidth="1"/>
    <col min="10506" max="10506" width="23" style="36" bestFit="1" customWidth="1"/>
    <col min="10507" max="10507" width="1.5" style="36" customWidth="1"/>
    <col min="10508" max="10508" width="9.5" style="36"/>
    <col min="10509" max="10509" width="13.5" style="36" bestFit="1" customWidth="1"/>
    <col min="10510" max="10752" width="9.5" style="36"/>
    <col min="10753" max="10753" width="12.5" style="36" customWidth="1"/>
    <col min="10754" max="10754" width="38" style="36" customWidth="1"/>
    <col min="10755" max="10755" width="2.5" style="36" customWidth="1"/>
    <col min="10756" max="10756" width="21.5" style="36" bestFit="1" customWidth="1"/>
    <col min="10757" max="10757" width="3.5" style="36" customWidth="1"/>
    <col min="10758" max="10758" width="21.5" style="36" bestFit="1" customWidth="1"/>
    <col min="10759" max="10759" width="3.5" style="36" customWidth="1"/>
    <col min="10760" max="10760" width="23" style="36" bestFit="1" customWidth="1"/>
    <col min="10761" max="10761" width="3.5" style="36" customWidth="1"/>
    <col min="10762" max="10762" width="23" style="36" bestFit="1" customWidth="1"/>
    <col min="10763" max="10763" width="1.5" style="36" customWidth="1"/>
    <col min="10764" max="10764" width="9.5" style="36"/>
    <col min="10765" max="10765" width="13.5" style="36" bestFit="1" customWidth="1"/>
    <col min="10766" max="11008" width="9.5" style="36"/>
    <col min="11009" max="11009" width="12.5" style="36" customWidth="1"/>
    <col min="11010" max="11010" width="38" style="36" customWidth="1"/>
    <col min="11011" max="11011" width="2.5" style="36" customWidth="1"/>
    <col min="11012" max="11012" width="21.5" style="36" bestFit="1" customWidth="1"/>
    <col min="11013" max="11013" width="3.5" style="36" customWidth="1"/>
    <col min="11014" max="11014" width="21.5" style="36" bestFit="1" customWidth="1"/>
    <col min="11015" max="11015" width="3.5" style="36" customWidth="1"/>
    <col min="11016" max="11016" width="23" style="36" bestFit="1" customWidth="1"/>
    <col min="11017" max="11017" width="3.5" style="36" customWidth="1"/>
    <col min="11018" max="11018" width="23" style="36" bestFit="1" customWidth="1"/>
    <col min="11019" max="11019" width="1.5" style="36" customWidth="1"/>
    <col min="11020" max="11020" width="9.5" style="36"/>
    <col min="11021" max="11021" width="13.5" style="36" bestFit="1" customWidth="1"/>
    <col min="11022" max="11264" width="9.5" style="36"/>
    <col min="11265" max="11265" width="12.5" style="36" customWidth="1"/>
    <col min="11266" max="11266" width="38" style="36" customWidth="1"/>
    <col min="11267" max="11267" width="2.5" style="36" customWidth="1"/>
    <col min="11268" max="11268" width="21.5" style="36" bestFit="1" customWidth="1"/>
    <col min="11269" max="11269" width="3.5" style="36" customWidth="1"/>
    <col min="11270" max="11270" width="21.5" style="36" bestFit="1" customWidth="1"/>
    <col min="11271" max="11271" width="3.5" style="36" customWidth="1"/>
    <col min="11272" max="11272" width="23" style="36" bestFit="1" customWidth="1"/>
    <col min="11273" max="11273" width="3.5" style="36" customWidth="1"/>
    <col min="11274" max="11274" width="23" style="36" bestFit="1" customWidth="1"/>
    <col min="11275" max="11275" width="1.5" style="36" customWidth="1"/>
    <col min="11276" max="11276" width="9.5" style="36"/>
    <col min="11277" max="11277" width="13.5" style="36" bestFit="1" customWidth="1"/>
    <col min="11278" max="11520" width="9.5" style="36"/>
    <col min="11521" max="11521" width="12.5" style="36" customWidth="1"/>
    <col min="11522" max="11522" width="38" style="36" customWidth="1"/>
    <col min="11523" max="11523" width="2.5" style="36" customWidth="1"/>
    <col min="11524" max="11524" width="21.5" style="36" bestFit="1" customWidth="1"/>
    <col min="11525" max="11525" width="3.5" style="36" customWidth="1"/>
    <col min="11526" max="11526" width="21.5" style="36" bestFit="1" customWidth="1"/>
    <col min="11527" max="11527" width="3.5" style="36" customWidth="1"/>
    <col min="11528" max="11528" width="23" style="36" bestFit="1" customWidth="1"/>
    <col min="11529" max="11529" width="3.5" style="36" customWidth="1"/>
    <col min="11530" max="11530" width="23" style="36" bestFit="1" customWidth="1"/>
    <col min="11531" max="11531" width="1.5" style="36" customWidth="1"/>
    <col min="11532" max="11532" width="9.5" style="36"/>
    <col min="11533" max="11533" width="13.5" style="36" bestFit="1" customWidth="1"/>
    <col min="11534" max="11776" width="9.5" style="36"/>
    <col min="11777" max="11777" width="12.5" style="36" customWidth="1"/>
    <col min="11778" max="11778" width="38" style="36" customWidth="1"/>
    <col min="11779" max="11779" width="2.5" style="36" customWidth="1"/>
    <col min="11780" max="11780" width="21.5" style="36" bestFit="1" customWidth="1"/>
    <col min="11781" max="11781" width="3.5" style="36" customWidth="1"/>
    <col min="11782" max="11782" width="21.5" style="36" bestFit="1" customWidth="1"/>
    <col min="11783" max="11783" width="3.5" style="36" customWidth="1"/>
    <col min="11784" max="11784" width="23" style="36" bestFit="1" customWidth="1"/>
    <col min="11785" max="11785" width="3.5" style="36" customWidth="1"/>
    <col min="11786" max="11786" width="23" style="36" bestFit="1" customWidth="1"/>
    <col min="11787" max="11787" width="1.5" style="36" customWidth="1"/>
    <col min="11788" max="11788" width="9.5" style="36"/>
    <col min="11789" max="11789" width="13.5" style="36" bestFit="1" customWidth="1"/>
    <col min="11790" max="12032" width="9.5" style="36"/>
    <col min="12033" max="12033" width="12.5" style="36" customWidth="1"/>
    <col min="12034" max="12034" width="38" style="36" customWidth="1"/>
    <col min="12035" max="12035" width="2.5" style="36" customWidth="1"/>
    <col min="12036" max="12036" width="21.5" style="36" bestFit="1" customWidth="1"/>
    <col min="12037" max="12037" width="3.5" style="36" customWidth="1"/>
    <col min="12038" max="12038" width="21.5" style="36" bestFit="1" customWidth="1"/>
    <col min="12039" max="12039" width="3.5" style="36" customWidth="1"/>
    <col min="12040" max="12040" width="23" style="36" bestFit="1" customWidth="1"/>
    <col min="12041" max="12041" width="3.5" style="36" customWidth="1"/>
    <col min="12042" max="12042" width="23" style="36" bestFit="1" customWidth="1"/>
    <col min="12043" max="12043" width="1.5" style="36" customWidth="1"/>
    <col min="12044" max="12044" width="9.5" style="36"/>
    <col min="12045" max="12045" width="13.5" style="36" bestFit="1" customWidth="1"/>
    <col min="12046" max="12288" width="9.5" style="36"/>
    <col min="12289" max="12289" width="12.5" style="36" customWidth="1"/>
    <col min="12290" max="12290" width="38" style="36" customWidth="1"/>
    <col min="12291" max="12291" width="2.5" style="36" customWidth="1"/>
    <col min="12292" max="12292" width="21.5" style="36" bestFit="1" customWidth="1"/>
    <col min="12293" max="12293" width="3.5" style="36" customWidth="1"/>
    <col min="12294" max="12294" width="21.5" style="36" bestFit="1" customWidth="1"/>
    <col min="12295" max="12295" width="3.5" style="36" customWidth="1"/>
    <col min="12296" max="12296" width="23" style="36" bestFit="1" customWidth="1"/>
    <col min="12297" max="12297" width="3.5" style="36" customWidth="1"/>
    <col min="12298" max="12298" width="23" style="36" bestFit="1" customWidth="1"/>
    <col min="12299" max="12299" width="1.5" style="36" customWidth="1"/>
    <col min="12300" max="12300" width="9.5" style="36"/>
    <col min="12301" max="12301" width="13.5" style="36" bestFit="1" customWidth="1"/>
    <col min="12302" max="12544" width="9.5" style="36"/>
    <col min="12545" max="12545" width="12.5" style="36" customWidth="1"/>
    <col min="12546" max="12546" width="38" style="36" customWidth="1"/>
    <col min="12547" max="12547" width="2.5" style="36" customWidth="1"/>
    <col min="12548" max="12548" width="21.5" style="36" bestFit="1" customWidth="1"/>
    <col min="12549" max="12549" width="3.5" style="36" customWidth="1"/>
    <col min="12550" max="12550" width="21.5" style="36" bestFit="1" customWidth="1"/>
    <col min="12551" max="12551" width="3.5" style="36" customWidth="1"/>
    <col min="12552" max="12552" width="23" style="36" bestFit="1" customWidth="1"/>
    <col min="12553" max="12553" width="3.5" style="36" customWidth="1"/>
    <col min="12554" max="12554" width="23" style="36" bestFit="1" customWidth="1"/>
    <col min="12555" max="12555" width="1.5" style="36" customWidth="1"/>
    <col min="12556" max="12556" width="9.5" style="36"/>
    <col min="12557" max="12557" width="13.5" style="36" bestFit="1" customWidth="1"/>
    <col min="12558" max="12800" width="9.5" style="36"/>
    <col min="12801" max="12801" width="12.5" style="36" customWidth="1"/>
    <col min="12802" max="12802" width="38" style="36" customWidth="1"/>
    <col min="12803" max="12803" width="2.5" style="36" customWidth="1"/>
    <col min="12804" max="12804" width="21.5" style="36" bestFit="1" customWidth="1"/>
    <col min="12805" max="12805" width="3.5" style="36" customWidth="1"/>
    <col min="12806" max="12806" width="21.5" style="36" bestFit="1" customWidth="1"/>
    <col min="12807" max="12807" width="3.5" style="36" customWidth="1"/>
    <col min="12808" max="12808" width="23" style="36" bestFit="1" customWidth="1"/>
    <col min="12809" max="12809" width="3.5" style="36" customWidth="1"/>
    <col min="12810" max="12810" width="23" style="36" bestFit="1" customWidth="1"/>
    <col min="12811" max="12811" width="1.5" style="36" customWidth="1"/>
    <col min="12812" max="12812" width="9.5" style="36"/>
    <col min="12813" max="12813" width="13.5" style="36" bestFit="1" customWidth="1"/>
    <col min="12814" max="13056" width="9.5" style="36"/>
    <col min="13057" max="13057" width="12.5" style="36" customWidth="1"/>
    <col min="13058" max="13058" width="38" style="36" customWidth="1"/>
    <col min="13059" max="13059" width="2.5" style="36" customWidth="1"/>
    <col min="13060" max="13060" width="21.5" style="36" bestFit="1" customWidth="1"/>
    <col min="13061" max="13061" width="3.5" style="36" customWidth="1"/>
    <col min="13062" max="13062" width="21.5" style="36" bestFit="1" customWidth="1"/>
    <col min="13063" max="13063" width="3.5" style="36" customWidth="1"/>
    <col min="13064" max="13064" width="23" style="36" bestFit="1" customWidth="1"/>
    <col min="13065" max="13065" width="3.5" style="36" customWidth="1"/>
    <col min="13066" max="13066" width="23" style="36" bestFit="1" customWidth="1"/>
    <col min="13067" max="13067" width="1.5" style="36" customWidth="1"/>
    <col min="13068" max="13068" width="9.5" style="36"/>
    <col min="13069" max="13069" width="13.5" style="36" bestFit="1" customWidth="1"/>
    <col min="13070" max="13312" width="9.5" style="36"/>
    <col min="13313" max="13313" width="12.5" style="36" customWidth="1"/>
    <col min="13314" max="13314" width="38" style="36" customWidth="1"/>
    <col min="13315" max="13315" width="2.5" style="36" customWidth="1"/>
    <col min="13316" max="13316" width="21.5" style="36" bestFit="1" customWidth="1"/>
    <col min="13317" max="13317" width="3.5" style="36" customWidth="1"/>
    <col min="13318" max="13318" width="21.5" style="36" bestFit="1" customWidth="1"/>
    <col min="13319" max="13319" width="3.5" style="36" customWidth="1"/>
    <col min="13320" max="13320" width="23" style="36" bestFit="1" customWidth="1"/>
    <col min="13321" max="13321" width="3.5" style="36" customWidth="1"/>
    <col min="13322" max="13322" width="23" style="36" bestFit="1" customWidth="1"/>
    <col min="13323" max="13323" width="1.5" style="36" customWidth="1"/>
    <col min="13324" max="13324" width="9.5" style="36"/>
    <col min="13325" max="13325" width="13.5" style="36" bestFit="1" customWidth="1"/>
    <col min="13326" max="13568" width="9.5" style="36"/>
    <col min="13569" max="13569" width="12.5" style="36" customWidth="1"/>
    <col min="13570" max="13570" width="38" style="36" customWidth="1"/>
    <col min="13571" max="13571" width="2.5" style="36" customWidth="1"/>
    <col min="13572" max="13572" width="21.5" style="36" bestFit="1" customWidth="1"/>
    <col min="13573" max="13573" width="3.5" style="36" customWidth="1"/>
    <col min="13574" max="13574" width="21.5" style="36" bestFit="1" customWidth="1"/>
    <col min="13575" max="13575" width="3.5" style="36" customWidth="1"/>
    <col min="13576" max="13576" width="23" style="36" bestFit="1" customWidth="1"/>
    <col min="13577" max="13577" width="3.5" style="36" customWidth="1"/>
    <col min="13578" max="13578" width="23" style="36" bestFit="1" customWidth="1"/>
    <col min="13579" max="13579" width="1.5" style="36" customWidth="1"/>
    <col min="13580" max="13580" width="9.5" style="36"/>
    <col min="13581" max="13581" width="13.5" style="36" bestFit="1" customWidth="1"/>
    <col min="13582" max="13824" width="9.5" style="36"/>
    <col min="13825" max="13825" width="12.5" style="36" customWidth="1"/>
    <col min="13826" max="13826" width="38" style="36" customWidth="1"/>
    <col min="13827" max="13827" width="2.5" style="36" customWidth="1"/>
    <col min="13828" max="13828" width="21.5" style="36" bestFit="1" customWidth="1"/>
    <col min="13829" max="13829" width="3.5" style="36" customWidth="1"/>
    <col min="13830" max="13830" width="21.5" style="36" bestFit="1" customWidth="1"/>
    <col min="13831" max="13831" width="3.5" style="36" customWidth="1"/>
    <col min="13832" max="13832" width="23" style="36" bestFit="1" customWidth="1"/>
    <col min="13833" max="13833" width="3.5" style="36" customWidth="1"/>
    <col min="13834" max="13834" width="23" style="36" bestFit="1" customWidth="1"/>
    <col min="13835" max="13835" width="1.5" style="36" customWidth="1"/>
    <col min="13836" max="13836" width="9.5" style="36"/>
    <col min="13837" max="13837" width="13.5" style="36" bestFit="1" customWidth="1"/>
    <col min="13838" max="14080" width="9.5" style="36"/>
    <col min="14081" max="14081" width="12.5" style="36" customWidth="1"/>
    <col min="14082" max="14082" width="38" style="36" customWidth="1"/>
    <col min="14083" max="14083" width="2.5" style="36" customWidth="1"/>
    <col min="14084" max="14084" width="21.5" style="36" bestFit="1" customWidth="1"/>
    <col min="14085" max="14085" width="3.5" style="36" customWidth="1"/>
    <col min="14086" max="14086" width="21.5" style="36" bestFit="1" customWidth="1"/>
    <col min="14087" max="14087" width="3.5" style="36" customWidth="1"/>
    <col min="14088" max="14088" width="23" style="36" bestFit="1" customWidth="1"/>
    <col min="14089" max="14089" width="3.5" style="36" customWidth="1"/>
    <col min="14090" max="14090" width="23" style="36" bestFit="1" customWidth="1"/>
    <col min="14091" max="14091" width="1.5" style="36" customWidth="1"/>
    <col min="14092" max="14092" width="9.5" style="36"/>
    <col min="14093" max="14093" width="13.5" style="36" bestFit="1" customWidth="1"/>
    <col min="14094" max="14336" width="9.5" style="36"/>
    <col min="14337" max="14337" width="12.5" style="36" customWidth="1"/>
    <col min="14338" max="14338" width="38" style="36" customWidth="1"/>
    <col min="14339" max="14339" width="2.5" style="36" customWidth="1"/>
    <col min="14340" max="14340" width="21.5" style="36" bestFit="1" customWidth="1"/>
    <col min="14341" max="14341" width="3.5" style="36" customWidth="1"/>
    <col min="14342" max="14342" width="21.5" style="36" bestFit="1" customWidth="1"/>
    <col min="14343" max="14343" width="3.5" style="36" customWidth="1"/>
    <col min="14344" max="14344" width="23" style="36" bestFit="1" customWidth="1"/>
    <col min="14345" max="14345" width="3.5" style="36" customWidth="1"/>
    <col min="14346" max="14346" width="23" style="36" bestFit="1" customWidth="1"/>
    <col min="14347" max="14347" width="1.5" style="36" customWidth="1"/>
    <col min="14348" max="14348" width="9.5" style="36"/>
    <col min="14349" max="14349" width="13.5" style="36" bestFit="1" customWidth="1"/>
    <col min="14350" max="14592" width="9.5" style="36"/>
    <col min="14593" max="14593" width="12.5" style="36" customWidth="1"/>
    <col min="14594" max="14594" width="38" style="36" customWidth="1"/>
    <col min="14595" max="14595" width="2.5" style="36" customWidth="1"/>
    <col min="14596" max="14596" width="21.5" style="36" bestFit="1" customWidth="1"/>
    <col min="14597" max="14597" width="3.5" style="36" customWidth="1"/>
    <col min="14598" max="14598" width="21.5" style="36" bestFit="1" customWidth="1"/>
    <col min="14599" max="14599" width="3.5" style="36" customWidth="1"/>
    <col min="14600" max="14600" width="23" style="36" bestFit="1" customWidth="1"/>
    <col min="14601" max="14601" width="3.5" style="36" customWidth="1"/>
    <col min="14602" max="14602" width="23" style="36" bestFit="1" customWidth="1"/>
    <col min="14603" max="14603" width="1.5" style="36" customWidth="1"/>
    <col min="14604" max="14604" width="9.5" style="36"/>
    <col min="14605" max="14605" width="13.5" style="36" bestFit="1" customWidth="1"/>
    <col min="14606" max="14848" width="9.5" style="36"/>
    <col min="14849" max="14849" width="12.5" style="36" customWidth="1"/>
    <col min="14850" max="14850" width="38" style="36" customWidth="1"/>
    <col min="14851" max="14851" width="2.5" style="36" customWidth="1"/>
    <col min="14852" max="14852" width="21.5" style="36" bestFit="1" customWidth="1"/>
    <col min="14853" max="14853" width="3.5" style="36" customWidth="1"/>
    <col min="14854" max="14854" width="21.5" style="36" bestFit="1" customWidth="1"/>
    <col min="14855" max="14855" width="3.5" style="36" customWidth="1"/>
    <col min="14856" max="14856" width="23" style="36" bestFit="1" customWidth="1"/>
    <col min="14857" max="14857" width="3.5" style="36" customWidth="1"/>
    <col min="14858" max="14858" width="23" style="36" bestFit="1" customWidth="1"/>
    <col min="14859" max="14859" width="1.5" style="36" customWidth="1"/>
    <col min="14860" max="14860" width="9.5" style="36"/>
    <col min="14861" max="14861" width="13.5" style="36" bestFit="1" customWidth="1"/>
    <col min="14862" max="15104" width="9.5" style="36"/>
    <col min="15105" max="15105" width="12.5" style="36" customWidth="1"/>
    <col min="15106" max="15106" width="38" style="36" customWidth="1"/>
    <col min="15107" max="15107" width="2.5" style="36" customWidth="1"/>
    <col min="15108" max="15108" width="21.5" style="36" bestFit="1" customWidth="1"/>
    <col min="15109" max="15109" width="3.5" style="36" customWidth="1"/>
    <col min="15110" max="15110" width="21.5" style="36" bestFit="1" customWidth="1"/>
    <col min="15111" max="15111" width="3.5" style="36" customWidth="1"/>
    <col min="15112" max="15112" width="23" style="36" bestFit="1" customWidth="1"/>
    <col min="15113" max="15113" width="3.5" style="36" customWidth="1"/>
    <col min="15114" max="15114" width="23" style="36" bestFit="1" customWidth="1"/>
    <col min="15115" max="15115" width="1.5" style="36" customWidth="1"/>
    <col min="15116" max="15116" width="9.5" style="36"/>
    <col min="15117" max="15117" width="13.5" style="36" bestFit="1" customWidth="1"/>
    <col min="15118" max="15360" width="9.5" style="36"/>
    <col min="15361" max="15361" width="12.5" style="36" customWidth="1"/>
    <col min="15362" max="15362" width="38" style="36" customWidth="1"/>
    <col min="15363" max="15363" width="2.5" style="36" customWidth="1"/>
    <col min="15364" max="15364" width="21.5" style="36" bestFit="1" customWidth="1"/>
    <col min="15365" max="15365" width="3.5" style="36" customWidth="1"/>
    <col min="15366" max="15366" width="21.5" style="36" bestFit="1" customWidth="1"/>
    <col min="15367" max="15367" width="3.5" style="36" customWidth="1"/>
    <col min="15368" max="15368" width="23" style="36" bestFit="1" customWidth="1"/>
    <col min="15369" max="15369" width="3.5" style="36" customWidth="1"/>
    <col min="15370" max="15370" width="23" style="36" bestFit="1" customWidth="1"/>
    <col min="15371" max="15371" width="1.5" style="36" customWidth="1"/>
    <col min="15372" max="15372" width="9.5" style="36"/>
    <col min="15373" max="15373" width="13.5" style="36" bestFit="1" customWidth="1"/>
    <col min="15374" max="15616" width="9.5" style="36"/>
    <col min="15617" max="15617" width="12.5" style="36" customWidth="1"/>
    <col min="15618" max="15618" width="38" style="36" customWidth="1"/>
    <col min="15619" max="15619" width="2.5" style="36" customWidth="1"/>
    <col min="15620" max="15620" width="21.5" style="36" bestFit="1" customWidth="1"/>
    <col min="15621" max="15621" width="3.5" style="36" customWidth="1"/>
    <col min="15622" max="15622" width="21.5" style="36" bestFit="1" customWidth="1"/>
    <col min="15623" max="15623" width="3.5" style="36" customWidth="1"/>
    <col min="15624" max="15624" width="23" style="36" bestFit="1" customWidth="1"/>
    <col min="15625" max="15625" width="3.5" style="36" customWidth="1"/>
    <col min="15626" max="15626" width="23" style="36" bestFit="1" customWidth="1"/>
    <col min="15627" max="15627" width="1.5" style="36" customWidth="1"/>
    <col min="15628" max="15628" width="9.5" style="36"/>
    <col min="15629" max="15629" width="13.5" style="36" bestFit="1" customWidth="1"/>
    <col min="15630" max="15872" width="9.5" style="36"/>
    <col min="15873" max="15873" width="12.5" style="36" customWidth="1"/>
    <col min="15874" max="15874" width="38" style="36" customWidth="1"/>
    <col min="15875" max="15875" width="2.5" style="36" customWidth="1"/>
    <col min="15876" max="15876" width="21.5" style="36" bestFit="1" customWidth="1"/>
    <col min="15877" max="15877" width="3.5" style="36" customWidth="1"/>
    <col min="15878" max="15878" width="21.5" style="36" bestFit="1" customWidth="1"/>
    <col min="15879" max="15879" width="3.5" style="36" customWidth="1"/>
    <col min="15880" max="15880" width="23" style="36" bestFit="1" customWidth="1"/>
    <col min="15881" max="15881" width="3.5" style="36" customWidth="1"/>
    <col min="15882" max="15882" width="23" style="36" bestFit="1" customWidth="1"/>
    <col min="15883" max="15883" width="1.5" style="36" customWidth="1"/>
    <col min="15884" max="15884" width="9.5" style="36"/>
    <col min="15885" max="15885" width="13.5" style="36" bestFit="1" customWidth="1"/>
    <col min="15886" max="16128" width="9.5" style="36"/>
    <col min="16129" max="16129" width="12.5" style="36" customWidth="1"/>
    <col min="16130" max="16130" width="38" style="36" customWidth="1"/>
    <col min="16131" max="16131" width="2.5" style="36" customWidth="1"/>
    <col min="16132" max="16132" width="21.5" style="36" bestFit="1" customWidth="1"/>
    <col min="16133" max="16133" width="3.5" style="36" customWidth="1"/>
    <col min="16134" max="16134" width="21.5" style="36" bestFit="1" customWidth="1"/>
    <col min="16135" max="16135" width="3.5" style="36" customWidth="1"/>
    <col min="16136" max="16136" width="23" style="36" bestFit="1" customWidth="1"/>
    <col min="16137" max="16137" width="3.5" style="36" customWidth="1"/>
    <col min="16138" max="16138" width="23" style="36" bestFit="1" customWidth="1"/>
    <col min="16139" max="16139" width="1.5" style="36" customWidth="1"/>
    <col min="16140" max="16140" width="9.5" style="36"/>
    <col min="16141" max="16141" width="13.5" style="36" bestFit="1" customWidth="1"/>
    <col min="16142" max="16384" width="9.5" style="36"/>
  </cols>
  <sheetData>
    <row r="1" spans="2:11" x14ac:dyDescent="0.2">
      <c r="B1" s="53" t="str">
        <f>'قائمة الدخل'!B1</f>
        <v>شركة معرض رمز الإمارات للسيارات</v>
      </c>
      <c r="C1" s="53"/>
      <c r="D1" s="53"/>
      <c r="E1" s="53"/>
      <c r="F1" s="53"/>
      <c r="G1" s="82"/>
      <c r="H1" s="82"/>
      <c r="I1" s="82"/>
      <c r="J1" s="82"/>
      <c r="K1" s="82"/>
    </row>
    <row r="2" spans="2:11" x14ac:dyDescent="0.2">
      <c r="B2" s="60" t="str">
        <f>'قائمة الدخل'!B2</f>
        <v xml:space="preserve">شركــــــــــــــــــــــــة ذات مسئوليــــــــــــــــــــــــــــة محدودة </v>
      </c>
      <c r="C2" s="53"/>
      <c r="D2" s="53"/>
      <c r="E2" s="53"/>
      <c r="F2" s="53"/>
      <c r="G2" s="82"/>
      <c r="H2" s="82"/>
      <c r="I2" s="82"/>
      <c r="J2" s="82"/>
      <c r="K2" s="82"/>
    </row>
    <row r="3" spans="2:11" x14ac:dyDescent="0.2">
      <c r="B3" s="304" t="s">
        <v>93</v>
      </c>
      <c r="C3" s="304"/>
      <c r="D3" s="304"/>
      <c r="E3" s="304"/>
      <c r="F3" s="304"/>
      <c r="G3" s="304"/>
      <c r="H3" s="83"/>
      <c r="I3" s="83"/>
      <c r="J3" s="83"/>
      <c r="K3" s="83"/>
    </row>
    <row r="4" spans="2:11" x14ac:dyDescent="0.2">
      <c r="B4" s="180" t="s">
        <v>980</v>
      </c>
      <c r="C4" s="51"/>
      <c r="D4" s="51"/>
      <c r="E4" s="278"/>
      <c r="F4" s="278"/>
      <c r="G4" s="51"/>
      <c r="H4" s="83"/>
      <c r="I4" s="83"/>
      <c r="J4" s="83"/>
      <c r="K4" s="83"/>
    </row>
    <row r="5" spans="2:11" x14ac:dyDescent="0.2">
      <c r="B5" s="80" t="s">
        <v>30</v>
      </c>
      <c r="C5" s="37"/>
      <c r="D5" s="37"/>
      <c r="E5" s="37"/>
      <c r="F5" s="37"/>
      <c r="G5" s="84"/>
      <c r="H5" s="84"/>
      <c r="I5" s="84"/>
      <c r="J5" s="84"/>
      <c r="K5" s="84"/>
    </row>
    <row r="6" spans="2:11" ht="13.5" customHeight="1" x14ac:dyDescent="0.2">
      <c r="B6" s="40"/>
      <c r="C6" s="85"/>
      <c r="D6" s="85"/>
      <c r="E6" s="279"/>
      <c r="F6" s="279"/>
      <c r="G6" s="85"/>
      <c r="H6" s="85"/>
      <c r="I6" s="85"/>
      <c r="J6" s="85"/>
    </row>
    <row r="7" spans="2:11" x14ac:dyDescent="0.2">
      <c r="C7" s="91" t="s">
        <v>5</v>
      </c>
      <c r="D7" s="41"/>
      <c r="E7" s="91" t="s">
        <v>955</v>
      </c>
      <c r="F7" s="41"/>
      <c r="G7" s="91" t="s">
        <v>6</v>
      </c>
      <c r="H7" s="180"/>
      <c r="I7" s="91" t="s">
        <v>7</v>
      </c>
      <c r="J7" s="41"/>
      <c r="K7" s="91" t="s">
        <v>3</v>
      </c>
    </row>
    <row r="8" spans="2:11" x14ac:dyDescent="0.2">
      <c r="C8" s="51"/>
      <c r="G8" s="51"/>
      <c r="I8" s="51"/>
      <c r="K8" s="51"/>
    </row>
    <row r="9" spans="2:11" x14ac:dyDescent="0.2">
      <c r="B9" s="180" t="s">
        <v>981</v>
      </c>
      <c r="C9" s="28">
        <v>3000000</v>
      </c>
      <c r="D9" s="28"/>
      <c r="E9" s="28">
        <v>0</v>
      </c>
      <c r="F9" s="28"/>
      <c r="G9" s="28">
        <v>676918</v>
      </c>
      <c r="H9" s="28"/>
      <c r="I9" s="28">
        <v>20604797</v>
      </c>
      <c r="J9" s="28"/>
      <c r="K9" s="28">
        <f>SUM(C9:I9)</f>
        <v>24281715</v>
      </c>
    </row>
    <row r="10" spans="2:11" x14ac:dyDescent="0.2">
      <c r="B10" s="174" t="s">
        <v>56</v>
      </c>
      <c r="C10" s="29">
        <v>0</v>
      </c>
      <c r="D10" s="29"/>
      <c r="E10" s="29">
        <v>0</v>
      </c>
      <c r="F10" s="29"/>
      <c r="G10" s="29">
        <v>0</v>
      </c>
      <c r="H10" s="29"/>
      <c r="I10" s="86">
        <v>8698957</v>
      </c>
      <c r="J10" s="29"/>
      <c r="K10" s="87">
        <f t="shared" ref="K10:K21" si="0">SUM(C10:I10)</f>
        <v>8698957</v>
      </c>
    </row>
    <row r="11" spans="2:11" x14ac:dyDescent="0.2">
      <c r="B11" s="175" t="s">
        <v>64</v>
      </c>
      <c r="C11" s="14">
        <v>0</v>
      </c>
      <c r="D11" s="14"/>
      <c r="E11" s="14">
        <v>0</v>
      </c>
      <c r="F11" s="14"/>
      <c r="G11" s="14">
        <v>0</v>
      </c>
      <c r="H11" s="14"/>
      <c r="I11" s="14">
        <v>0</v>
      </c>
      <c r="J11" s="14"/>
      <c r="K11" s="172">
        <f t="shared" si="0"/>
        <v>0</v>
      </c>
    </row>
    <row r="12" spans="2:11" x14ac:dyDescent="0.2">
      <c r="B12" s="180" t="s">
        <v>47</v>
      </c>
      <c r="C12" s="13">
        <f>SUM(C10:C11)</f>
        <v>0</v>
      </c>
      <c r="D12" s="13"/>
      <c r="E12" s="13">
        <v>0</v>
      </c>
      <c r="F12" s="13"/>
      <c r="G12" s="13">
        <f>SUM(G10:G11)</f>
        <v>0</v>
      </c>
      <c r="H12" s="13"/>
      <c r="I12" s="28">
        <f>SUM(I10:I11)</f>
        <v>8698957</v>
      </c>
      <c r="J12" s="27"/>
      <c r="K12" s="28">
        <f t="shared" si="0"/>
        <v>8698957</v>
      </c>
    </row>
    <row r="13" spans="2:11" x14ac:dyDescent="0.2">
      <c r="B13" s="181" t="s">
        <v>572</v>
      </c>
      <c r="C13" s="13">
        <v>0</v>
      </c>
      <c r="D13" s="13"/>
      <c r="E13" s="13">
        <v>0</v>
      </c>
      <c r="F13" s="13"/>
      <c r="G13" s="13">
        <v>0</v>
      </c>
      <c r="H13" s="13"/>
      <c r="I13" s="13">
        <v>-3134590</v>
      </c>
      <c r="J13" s="27"/>
      <c r="K13" s="28">
        <f>SUM(C13:I13)</f>
        <v>-3134590</v>
      </c>
    </row>
    <row r="14" spans="2:11" x14ac:dyDescent="0.2">
      <c r="B14" s="288" t="s">
        <v>954</v>
      </c>
      <c r="C14" s="13">
        <v>0</v>
      </c>
      <c r="D14" s="13"/>
      <c r="E14" s="13">
        <v>900000</v>
      </c>
      <c r="F14" s="13"/>
      <c r="G14" s="13">
        <v>-676918</v>
      </c>
      <c r="H14" s="13"/>
      <c r="I14" s="13">
        <v>-223082</v>
      </c>
      <c r="J14" s="27"/>
      <c r="K14" s="28">
        <f t="shared" si="0"/>
        <v>0</v>
      </c>
    </row>
    <row r="15" spans="2:11" x14ac:dyDescent="0.2">
      <c r="B15" s="180" t="s">
        <v>587</v>
      </c>
      <c r="C15" s="88">
        <f>C12+C9+C13+C14</f>
        <v>3000000</v>
      </c>
      <c r="D15" s="28"/>
      <c r="E15" s="88">
        <f>SUM(E9:E14)</f>
        <v>900000</v>
      </c>
      <c r="F15" s="28"/>
      <c r="G15" s="88">
        <f>G12+G9+G13+G14</f>
        <v>0</v>
      </c>
      <c r="H15" s="28"/>
      <c r="I15" s="88">
        <f>I12+I9+I13+I14</f>
        <v>25946082</v>
      </c>
      <c r="J15" s="28"/>
      <c r="K15" s="88">
        <f t="shared" si="0"/>
        <v>29846082</v>
      </c>
    </row>
    <row r="16" spans="2:11" ht="12" customHeight="1" x14ac:dyDescent="0.2">
      <c r="B16" s="180"/>
      <c r="C16" s="28"/>
      <c r="D16" s="28"/>
      <c r="E16" s="28"/>
      <c r="F16" s="28"/>
      <c r="G16" s="89"/>
      <c r="H16" s="28"/>
      <c r="I16" s="28"/>
      <c r="J16" s="28"/>
      <c r="K16" s="89"/>
    </row>
    <row r="17" spans="2:13" x14ac:dyDescent="0.2">
      <c r="B17" s="174" t="s">
        <v>56</v>
      </c>
      <c r="C17" s="29">
        <v>0</v>
      </c>
      <c r="D17" s="29"/>
      <c r="E17" s="29">
        <v>0</v>
      </c>
      <c r="F17" s="29"/>
      <c r="G17" s="29">
        <v>0</v>
      </c>
      <c r="H17" s="29"/>
      <c r="I17" s="86">
        <f>'قائمة الدخل'!E20</f>
        <v>16615507</v>
      </c>
      <c r="J17" s="29"/>
      <c r="K17" s="171">
        <f t="shared" si="0"/>
        <v>16615507</v>
      </c>
    </row>
    <row r="18" spans="2:13" x14ac:dyDescent="0.2">
      <c r="B18" s="175" t="s">
        <v>64</v>
      </c>
      <c r="C18" s="14">
        <v>0</v>
      </c>
      <c r="D18" s="14"/>
      <c r="E18" s="14">
        <v>0</v>
      </c>
      <c r="F18" s="14"/>
      <c r="G18" s="14">
        <v>0</v>
      </c>
      <c r="H18" s="14"/>
      <c r="I18" s="14">
        <v>0</v>
      </c>
      <c r="J18" s="14"/>
      <c r="K18" s="172">
        <f t="shared" si="0"/>
        <v>0</v>
      </c>
      <c r="M18" s="44">
        <f>I15+I20</f>
        <v>21596604</v>
      </c>
    </row>
    <row r="19" spans="2:13" x14ac:dyDescent="0.2">
      <c r="B19" s="180" t="s">
        <v>47</v>
      </c>
      <c r="C19" s="13">
        <f>SUM(C17:C18)</f>
        <v>0</v>
      </c>
      <c r="D19" s="13"/>
      <c r="E19" s="13">
        <v>0</v>
      </c>
      <c r="F19" s="13"/>
      <c r="G19" s="13">
        <f>SUM(G17:G18)</f>
        <v>0</v>
      </c>
      <c r="H19" s="13"/>
      <c r="I19" s="28">
        <f>SUM(I17:I18)</f>
        <v>16615507</v>
      </c>
      <c r="J19" s="27"/>
      <c r="K19" s="28">
        <f t="shared" si="0"/>
        <v>16615507</v>
      </c>
    </row>
    <row r="20" spans="2:13" x14ac:dyDescent="0.2">
      <c r="B20" s="181" t="s">
        <v>734</v>
      </c>
      <c r="C20" s="13">
        <v>0</v>
      </c>
      <c r="D20" s="13"/>
      <c r="E20" s="13">
        <v>0</v>
      </c>
      <c r="F20" s="13"/>
      <c r="G20" s="13">
        <v>0</v>
      </c>
      <c r="H20" s="13"/>
      <c r="I20" s="13">
        <v>-4349478</v>
      </c>
      <c r="J20" s="27"/>
      <c r="K20" s="28">
        <f t="shared" si="0"/>
        <v>-4349478</v>
      </c>
    </row>
    <row r="21" spans="2:13" ht="21" thickBot="1" x14ac:dyDescent="0.25">
      <c r="B21" s="180" t="s">
        <v>982</v>
      </c>
      <c r="C21" s="16">
        <f>SUM(C19:C20)+C15</f>
        <v>3000000</v>
      </c>
      <c r="D21" s="15"/>
      <c r="E21" s="16">
        <f>SUM(E15)</f>
        <v>900000</v>
      </c>
      <c r="F21" s="15"/>
      <c r="G21" s="16">
        <v>0</v>
      </c>
      <c r="H21" s="28"/>
      <c r="I21" s="16">
        <f>SUM(I19:I20)+I15</f>
        <v>38212111</v>
      </c>
      <c r="J21" s="15"/>
      <c r="K21" s="16">
        <f t="shared" si="0"/>
        <v>42112111</v>
      </c>
    </row>
    <row r="22" spans="2:13" ht="21" thickTop="1" x14ac:dyDescent="0.2">
      <c r="C22" s="43"/>
      <c r="D22" s="43"/>
      <c r="E22" s="43"/>
      <c r="F22" s="43"/>
      <c r="G22" s="43"/>
      <c r="H22" s="43"/>
      <c r="I22" s="43"/>
      <c r="J22" s="43"/>
      <c r="K22" s="43"/>
    </row>
    <row r="23" spans="2:13" ht="39.75" customHeight="1" x14ac:dyDescent="0.2"/>
    <row r="24" spans="2:13" x14ac:dyDescent="0.2">
      <c r="B24" s="301" t="s">
        <v>960</v>
      </c>
      <c r="C24" s="301"/>
      <c r="D24" s="301"/>
      <c r="E24" s="301"/>
      <c r="F24" s="301"/>
      <c r="G24" s="301"/>
      <c r="H24" s="301"/>
      <c r="I24" s="301"/>
      <c r="J24" s="301"/>
      <c r="K24" s="301"/>
    </row>
    <row r="25" spans="2:13" x14ac:dyDescent="0.2">
      <c r="B25" s="303">
        <v>7</v>
      </c>
      <c r="C25" s="303"/>
      <c r="D25" s="303"/>
      <c r="E25" s="303"/>
      <c r="F25" s="303"/>
      <c r="G25" s="303"/>
      <c r="H25" s="303"/>
      <c r="I25" s="303"/>
      <c r="J25" s="303"/>
      <c r="K25" s="303"/>
    </row>
    <row r="26" spans="2:13" x14ac:dyDescent="0.2">
      <c r="B26" s="303"/>
      <c r="C26" s="303"/>
      <c r="D26" s="303"/>
      <c r="E26" s="303"/>
      <c r="F26" s="303"/>
      <c r="G26" s="303"/>
      <c r="H26" s="303"/>
      <c r="I26" s="303"/>
      <c r="J26" s="303"/>
      <c r="K26" s="303"/>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3">
    <mergeCell ref="B3:G3"/>
    <mergeCell ref="B25:K26"/>
    <mergeCell ref="B24:K24"/>
  </mergeCells>
  <printOptions horizontalCentered="1"/>
  <pageMargins left="0.43307086614173229" right="0.59055118110236227" top="0.62992125984251968" bottom="0" header="0.23622047244094491" footer="0"/>
  <pageSetup paperSize="9" firstPageNumber="5" orientation="landscape" useFirstPageNumber="1" r:id="rId2"/>
  <headerFooter alignWithMargins="0"/>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4"/>
  <dimension ref="B1:F50"/>
  <sheetViews>
    <sheetView rightToLeft="1" view="pageLayout" topLeftCell="A16" zoomScale="90" zoomScaleNormal="90" zoomScaleSheetLayoutView="150" zoomScalePageLayoutView="90" workbookViewId="0">
      <selection activeCell="B43" sqref="B43:E44"/>
    </sheetView>
  </sheetViews>
  <sheetFormatPr defaultColWidth="9.5" defaultRowHeight="20.25" x14ac:dyDescent="0.2"/>
  <cols>
    <col min="1" max="1" width="2.125" style="36" customWidth="1"/>
    <col min="2" max="2" width="51.5" style="36" customWidth="1"/>
    <col min="3" max="3" width="15.75" style="50" customWidth="1"/>
    <col min="4" max="4" width="0.875" style="50" customWidth="1"/>
    <col min="5" max="5" width="14.5" style="50" customWidth="1"/>
    <col min="6" max="6" width="2.125" style="1" customWidth="1"/>
    <col min="7" max="7" width="16.5" style="36" customWidth="1"/>
    <col min="8" max="8" width="14.5" style="36" bestFit="1" customWidth="1"/>
    <col min="9" max="251" width="9.5" style="36"/>
    <col min="252" max="252" width="12.5" style="36" customWidth="1"/>
    <col min="253" max="253" width="52.5" style="36" customWidth="1"/>
    <col min="254" max="254" width="1" style="36" customWidth="1"/>
    <col min="255" max="255" width="18.5" style="36" customWidth="1"/>
    <col min="256" max="256" width="1.5" style="36" customWidth="1"/>
    <col min="257" max="257" width="18.5" style="36" customWidth="1"/>
    <col min="258" max="258" width="1.5" style="36" customWidth="1"/>
    <col min="259" max="259" width="1" style="36" customWidth="1"/>
    <col min="260" max="260" width="1.5" style="36" customWidth="1"/>
    <col min="261" max="261" width="13.5" style="36" bestFit="1" customWidth="1"/>
    <col min="262" max="262" width="18.5" style="36" bestFit="1" customWidth="1"/>
    <col min="263" max="263" width="16.5" style="36" customWidth="1"/>
    <col min="264" max="264" width="14.5" style="36" bestFit="1" customWidth="1"/>
    <col min="265" max="507" width="9.5" style="36"/>
    <col min="508" max="508" width="12.5" style="36" customWidth="1"/>
    <col min="509" max="509" width="52.5" style="36" customWidth="1"/>
    <col min="510" max="510" width="1" style="36" customWidth="1"/>
    <col min="511" max="511" width="18.5" style="36" customWidth="1"/>
    <col min="512" max="512" width="1.5" style="36" customWidth="1"/>
    <col min="513" max="513" width="18.5" style="36" customWidth="1"/>
    <col min="514" max="514" width="1.5" style="36" customWidth="1"/>
    <col min="515" max="515" width="1" style="36" customWidth="1"/>
    <col min="516" max="516" width="1.5" style="36" customWidth="1"/>
    <col min="517" max="517" width="13.5" style="36" bestFit="1" customWidth="1"/>
    <col min="518" max="518" width="18.5" style="36" bestFit="1" customWidth="1"/>
    <col min="519" max="519" width="16.5" style="36" customWidth="1"/>
    <col min="520" max="520" width="14.5" style="36" bestFit="1" customWidth="1"/>
    <col min="521" max="763" width="9.5" style="36"/>
    <col min="764" max="764" width="12.5" style="36" customWidth="1"/>
    <col min="765" max="765" width="52.5" style="36" customWidth="1"/>
    <col min="766" max="766" width="1" style="36" customWidth="1"/>
    <col min="767" max="767" width="18.5" style="36" customWidth="1"/>
    <col min="768" max="768" width="1.5" style="36" customWidth="1"/>
    <col min="769" max="769" width="18.5" style="36" customWidth="1"/>
    <col min="770" max="770" width="1.5" style="36" customWidth="1"/>
    <col min="771" max="771" width="1" style="36" customWidth="1"/>
    <col min="772" max="772" width="1.5" style="36" customWidth="1"/>
    <col min="773" max="773" width="13.5" style="36" bestFit="1" customWidth="1"/>
    <col min="774" max="774" width="18.5" style="36" bestFit="1" customWidth="1"/>
    <col min="775" max="775" width="16.5" style="36" customWidth="1"/>
    <col min="776" max="776" width="14.5" style="36" bestFit="1" customWidth="1"/>
    <col min="777" max="1019" width="9.5" style="36"/>
    <col min="1020" max="1020" width="12.5" style="36" customWidth="1"/>
    <col min="1021" max="1021" width="52.5" style="36" customWidth="1"/>
    <col min="1022" max="1022" width="1" style="36" customWidth="1"/>
    <col min="1023" max="1023" width="18.5" style="36" customWidth="1"/>
    <col min="1024" max="1024" width="1.5" style="36" customWidth="1"/>
    <col min="1025" max="1025" width="18.5" style="36" customWidth="1"/>
    <col min="1026" max="1026" width="1.5" style="36" customWidth="1"/>
    <col min="1027" max="1027" width="1" style="36" customWidth="1"/>
    <col min="1028" max="1028" width="1.5" style="36" customWidth="1"/>
    <col min="1029" max="1029" width="13.5" style="36" bestFit="1" customWidth="1"/>
    <col min="1030" max="1030" width="18.5" style="36" bestFit="1" customWidth="1"/>
    <col min="1031" max="1031" width="16.5" style="36" customWidth="1"/>
    <col min="1032" max="1032" width="14.5" style="36" bestFit="1" customWidth="1"/>
    <col min="1033" max="1275" width="9.5" style="36"/>
    <col min="1276" max="1276" width="12.5" style="36" customWidth="1"/>
    <col min="1277" max="1277" width="52.5" style="36" customWidth="1"/>
    <col min="1278" max="1278" width="1" style="36" customWidth="1"/>
    <col min="1279" max="1279" width="18.5" style="36" customWidth="1"/>
    <col min="1280" max="1280" width="1.5" style="36" customWidth="1"/>
    <col min="1281" max="1281" width="18.5" style="36" customWidth="1"/>
    <col min="1282" max="1282" width="1.5" style="36" customWidth="1"/>
    <col min="1283" max="1283" width="1" style="36" customWidth="1"/>
    <col min="1284" max="1284" width="1.5" style="36" customWidth="1"/>
    <col min="1285" max="1285" width="13.5" style="36" bestFit="1" customWidth="1"/>
    <col min="1286" max="1286" width="18.5" style="36" bestFit="1" customWidth="1"/>
    <col min="1287" max="1287" width="16.5" style="36" customWidth="1"/>
    <col min="1288" max="1288" width="14.5" style="36" bestFit="1" customWidth="1"/>
    <col min="1289" max="1531" width="9.5" style="36"/>
    <col min="1532" max="1532" width="12.5" style="36" customWidth="1"/>
    <col min="1533" max="1533" width="52.5" style="36" customWidth="1"/>
    <col min="1534" max="1534" width="1" style="36" customWidth="1"/>
    <col min="1535" max="1535" width="18.5" style="36" customWidth="1"/>
    <col min="1536" max="1536" width="1.5" style="36" customWidth="1"/>
    <col min="1537" max="1537" width="18.5" style="36" customWidth="1"/>
    <col min="1538" max="1538" width="1.5" style="36" customWidth="1"/>
    <col min="1539" max="1539" width="1" style="36" customWidth="1"/>
    <col min="1540" max="1540" width="1.5" style="36" customWidth="1"/>
    <col min="1541" max="1541" width="13.5" style="36" bestFit="1" customWidth="1"/>
    <col min="1542" max="1542" width="18.5" style="36" bestFit="1" customWidth="1"/>
    <col min="1543" max="1543" width="16.5" style="36" customWidth="1"/>
    <col min="1544" max="1544" width="14.5" style="36" bestFit="1" customWidth="1"/>
    <col min="1545" max="1787" width="9.5" style="36"/>
    <col min="1788" max="1788" width="12.5" style="36" customWidth="1"/>
    <col min="1789" max="1789" width="52.5" style="36" customWidth="1"/>
    <col min="1790" max="1790" width="1" style="36" customWidth="1"/>
    <col min="1791" max="1791" width="18.5" style="36" customWidth="1"/>
    <col min="1792" max="1792" width="1.5" style="36" customWidth="1"/>
    <col min="1793" max="1793" width="18.5" style="36" customWidth="1"/>
    <col min="1794" max="1794" width="1.5" style="36" customWidth="1"/>
    <col min="1795" max="1795" width="1" style="36" customWidth="1"/>
    <col min="1796" max="1796" width="1.5" style="36" customWidth="1"/>
    <col min="1797" max="1797" width="13.5" style="36" bestFit="1" customWidth="1"/>
    <col min="1798" max="1798" width="18.5" style="36" bestFit="1" customWidth="1"/>
    <col min="1799" max="1799" width="16.5" style="36" customWidth="1"/>
    <col min="1800" max="1800" width="14.5" style="36" bestFit="1" customWidth="1"/>
    <col min="1801" max="2043" width="9.5" style="36"/>
    <col min="2044" max="2044" width="12.5" style="36" customWidth="1"/>
    <col min="2045" max="2045" width="52.5" style="36" customWidth="1"/>
    <col min="2046" max="2046" width="1" style="36" customWidth="1"/>
    <col min="2047" max="2047" width="18.5" style="36" customWidth="1"/>
    <col min="2048" max="2048" width="1.5" style="36" customWidth="1"/>
    <col min="2049" max="2049" width="18.5" style="36" customWidth="1"/>
    <col min="2050" max="2050" width="1.5" style="36" customWidth="1"/>
    <col min="2051" max="2051" width="1" style="36" customWidth="1"/>
    <col min="2052" max="2052" width="1.5" style="36" customWidth="1"/>
    <col min="2053" max="2053" width="13.5" style="36" bestFit="1" customWidth="1"/>
    <col min="2054" max="2054" width="18.5" style="36" bestFit="1" customWidth="1"/>
    <col min="2055" max="2055" width="16.5" style="36" customWidth="1"/>
    <col min="2056" max="2056" width="14.5" style="36" bestFit="1" customWidth="1"/>
    <col min="2057" max="2299" width="9.5" style="36"/>
    <col min="2300" max="2300" width="12.5" style="36" customWidth="1"/>
    <col min="2301" max="2301" width="52.5" style="36" customWidth="1"/>
    <col min="2302" max="2302" width="1" style="36" customWidth="1"/>
    <col min="2303" max="2303" width="18.5" style="36" customWidth="1"/>
    <col min="2304" max="2304" width="1.5" style="36" customWidth="1"/>
    <col min="2305" max="2305" width="18.5" style="36" customWidth="1"/>
    <col min="2306" max="2306" width="1.5" style="36" customWidth="1"/>
    <col min="2307" max="2307" width="1" style="36" customWidth="1"/>
    <col min="2308" max="2308" width="1.5" style="36" customWidth="1"/>
    <col min="2309" max="2309" width="13.5" style="36" bestFit="1" customWidth="1"/>
    <col min="2310" max="2310" width="18.5" style="36" bestFit="1" customWidth="1"/>
    <col min="2311" max="2311" width="16.5" style="36" customWidth="1"/>
    <col min="2312" max="2312" width="14.5" style="36" bestFit="1" customWidth="1"/>
    <col min="2313" max="2555" width="9.5" style="36"/>
    <col min="2556" max="2556" width="12.5" style="36" customWidth="1"/>
    <col min="2557" max="2557" width="52.5" style="36" customWidth="1"/>
    <col min="2558" max="2558" width="1" style="36" customWidth="1"/>
    <col min="2559" max="2559" width="18.5" style="36" customWidth="1"/>
    <col min="2560" max="2560" width="1.5" style="36" customWidth="1"/>
    <col min="2561" max="2561" width="18.5" style="36" customWidth="1"/>
    <col min="2562" max="2562" width="1.5" style="36" customWidth="1"/>
    <col min="2563" max="2563" width="1" style="36" customWidth="1"/>
    <col min="2564" max="2564" width="1.5" style="36" customWidth="1"/>
    <col min="2565" max="2565" width="13.5" style="36" bestFit="1" customWidth="1"/>
    <col min="2566" max="2566" width="18.5" style="36" bestFit="1" customWidth="1"/>
    <col min="2567" max="2567" width="16.5" style="36" customWidth="1"/>
    <col min="2568" max="2568" width="14.5" style="36" bestFit="1" customWidth="1"/>
    <col min="2569" max="2811" width="9.5" style="36"/>
    <col min="2812" max="2812" width="12.5" style="36" customWidth="1"/>
    <col min="2813" max="2813" width="52.5" style="36" customWidth="1"/>
    <col min="2814" max="2814" width="1" style="36" customWidth="1"/>
    <col min="2815" max="2815" width="18.5" style="36" customWidth="1"/>
    <col min="2816" max="2816" width="1.5" style="36" customWidth="1"/>
    <col min="2817" max="2817" width="18.5" style="36" customWidth="1"/>
    <col min="2818" max="2818" width="1.5" style="36" customWidth="1"/>
    <col min="2819" max="2819" width="1" style="36" customWidth="1"/>
    <col min="2820" max="2820" width="1.5" style="36" customWidth="1"/>
    <col min="2821" max="2821" width="13.5" style="36" bestFit="1" customWidth="1"/>
    <col min="2822" max="2822" width="18.5" style="36" bestFit="1" customWidth="1"/>
    <col min="2823" max="2823" width="16.5" style="36" customWidth="1"/>
    <col min="2824" max="2824" width="14.5" style="36" bestFit="1" customWidth="1"/>
    <col min="2825" max="3067" width="9.5" style="36"/>
    <col min="3068" max="3068" width="12.5" style="36" customWidth="1"/>
    <col min="3069" max="3069" width="52.5" style="36" customWidth="1"/>
    <col min="3070" max="3070" width="1" style="36" customWidth="1"/>
    <col min="3071" max="3071" width="18.5" style="36" customWidth="1"/>
    <col min="3072" max="3072" width="1.5" style="36" customWidth="1"/>
    <col min="3073" max="3073" width="18.5" style="36" customWidth="1"/>
    <col min="3074" max="3074" width="1.5" style="36" customWidth="1"/>
    <col min="3075" max="3075" width="1" style="36" customWidth="1"/>
    <col min="3076" max="3076" width="1.5" style="36" customWidth="1"/>
    <col min="3077" max="3077" width="13.5" style="36" bestFit="1" customWidth="1"/>
    <col min="3078" max="3078" width="18.5" style="36" bestFit="1" customWidth="1"/>
    <col min="3079" max="3079" width="16.5" style="36" customWidth="1"/>
    <col min="3080" max="3080" width="14.5" style="36" bestFit="1" customWidth="1"/>
    <col min="3081" max="3323" width="9.5" style="36"/>
    <col min="3324" max="3324" width="12.5" style="36" customWidth="1"/>
    <col min="3325" max="3325" width="52.5" style="36" customWidth="1"/>
    <col min="3326" max="3326" width="1" style="36" customWidth="1"/>
    <col min="3327" max="3327" width="18.5" style="36" customWidth="1"/>
    <col min="3328" max="3328" width="1.5" style="36" customWidth="1"/>
    <col min="3329" max="3329" width="18.5" style="36" customWidth="1"/>
    <col min="3330" max="3330" width="1.5" style="36" customWidth="1"/>
    <col min="3331" max="3331" width="1" style="36" customWidth="1"/>
    <col min="3332" max="3332" width="1.5" style="36" customWidth="1"/>
    <col min="3333" max="3333" width="13.5" style="36" bestFit="1" customWidth="1"/>
    <col min="3334" max="3334" width="18.5" style="36" bestFit="1" customWidth="1"/>
    <col min="3335" max="3335" width="16.5" style="36" customWidth="1"/>
    <col min="3336" max="3336" width="14.5" style="36" bestFit="1" customWidth="1"/>
    <col min="3337" max="3579" width="9.5" style="36"/>
    <col min="3580" max="3580" width="12.5" style="36" customWidth="1"/>
    <col min="3581" max="3581" width="52.5" style="36" customWidth="1"/>
    <col min="3582" max="3582" width="1" style="36" customWidth="1"/>
    <col min="3583" max="3583" width="18.5" style="36" customWidth="1"/>
    <col min="3584" max="3584" width="1.5" style="36" customWidth="1"/>
    <col min="3585" max="3585" width="18.5" style="36" customWidth="1"/>
    <col min="3586" max="3586" width="1.5" style="36" customWidth="1"/>
    <col min="3587" max="3587" width="1" style="36" customWidth="1"/>
    <col min="3588" max="3588" width="1.5" style="36" customWidth="1"/>
    <col min="3589" max="3589" width="13.5" style="36" bestFit="1" customWidth="1"/>
    <col min="3590" max="3590" width="18.5" style="36" bestFit="1" customWidth="1"/>
    <col min="3591" max="3591" width="16.5" style="36" customWidth="1"/>
    <col min="3592" max="3592" width="14.5" style="36" bestFit="1" customWidth="1"/>
    <col min="3593" max="3835" width="9.5" style="36"/>
    <col min="3836" max="3836" width="12.5" style="36" customWidth="1"/>
    <col min="3837" max="3837" width="52.5" style="36" customWidth="1"/>
    <col min="3838" max="3838" width="1" style="36" customWidth="1"/>
    <col min="3839" max="3839" width="18.5" style="36" customWidth="1"/>
    <col min="3840" max="3840" width="1.5" style="36" customWidth="1"/>
    <col min="3841" max="3841" width="18.5" style="36" customWidth="1"/>
    <col min="3842" max="3842" width="1.5" style="36" customWidth="1"/>
    <col min="3843" max="3843" width="1" style="36" customWidth="1"/>
    <col min="3844" max="3844" width="1.5" style="36" customWidth="1"/>
    <col min="3845" max="3845" width="13.5" style="36" bestFit="1" customWidth="1"/>
    <col min="3846" max="3846" width="18.5" style="36" bestFit="1" customWidth="1"/>
    <col min="3847" max="3847" width="16.5" style="36" customWidth="1"/>
    <col min="3848" max="3848" width="14.5" style="36" bestFit="1" customWidth="1"/>
    <col min="3849" max="4091" width="9.5" style="36"/>
    <col min="4092" max="4092" width="12.5" style="36" customWidth="1"/>
    <col min="4093" max="4093" width="52.5" style="36" customWidth="1"/>
    <col min="4094" max="4094" width="1" style="36" customWidth="1"/>
    <col min="4095" max="4095" width="18.5" style="36" customWidth="1"/>
    <col min="4096" max="4096" width="1.5" style="36" customWidth="1"/>
    <col min="4097" max="4097" width="18.5" style="36" customWidth="1"/>
    <col min="4098" max="4098" width="1.5" style="36" customWidth="1"/>
    <col min="4099" max="4099" width="1" style="36" customWidth="1"/>
    <col min="4100" max="4100" width="1.5" style="36" customWidth="1"/>
    <col min="4101" max="4101" width="13.5" style="36" bestFit="1" customWidth="1"/>
    <col min="4102" max="4102" width="18.5" style="36" bestFit="1" customWidth="1"/>
    <col min="4103" max="4103" width="16.5" style="36" customWidth="1"/>
    <col min="4104" max="4104" width="14.5" style="36" bestFit="1" customWidth="1"/>
    <col min="4105" max="4347" width="9.5" style="36"/>
    <col min="4348" max="4348" width="12.5" style="36" customWidth="1"/>
    <col min="4349" max="4349" width="52.5" style="36" customWidth="1"/>
    <col min="4350" max="4350" width="1" style="36" customWidth="1"/>
    <col min="4351" max="4351" width="18.5" style="36" customWidth="1"/>
    <col min="4352" max="4352" width="1.5" style="36" customWidth="1"/>
    <col min="4353" max="4353" width="18.5" style="36" customWidth="1"/>
    <col min="4354" max="4354" width="1.5" style="36" customWidth="1"/>
    <col min="4355" max="4355" width="1" style="36" customWidth="1"/>
    <col min="4356" max="4356" width="1.5" style="36" customWidth="1"/>
    <col min="4357" max="4357" width="13.5" style="36" bestFit="1" customWidth="1"/>
    <col min="4358" max="4358" width="18.5" style="36" bestFit="1" customWidth="1"/>
    <col min="4359" max="4359" width="16.5" style="36" customWidth="1"/>
    <col min="4360" max="4360" width="14.5" style="36" bestFit="1" customWidth="1"/>
    <col min="4361" max="4603" width="9.5" style="36"/>
    <col min="4604" max="4604" width="12.5" style="36" customWidth="1"/>
    <col min="4605" max="4605" width="52.5" style="36" customWidth="1"/>
    <col min="4606" max="4606" width="1" style="36" customWidth="1"/>
    <col min="4607" max="4607" width="18.5" style="36" customWidth="1"/>
    <col min="4608" max="4608" width="1.5" style="36" customWidth="1"/>
    <col min="4609" max="4609" width="18.5" style="36" customWidth="1"/>
    <col min="4610" max="4610" width="1.5" style="36" customWidth="1"/>
    <col min="4611" max="4611" width="1" style="36" customWidth="1"/>
    <col min="4612" max="4612" width="1.5" style="36" customWidth="1"/>
    <col min="4613" max="4613" width="13.5" style="36" bestFit="1" customWidth="1"/>
    <col min="4614" max="4614" width="18.5" style="36" bestFit="1" customWidth="1"/>
    <col min="4615" max="4615" width="16.5" style="36" customWidth="1"/>
    <col min="4616" max="4616" width="14.5" style="36" bestFit="1" customWidth="1"/>
    <col min="4617" max="4859" width="9.5" style="36"/>
    <col min="4860" max="4860" width="12.5" style="36" customWidth="1"/>
    <col min="4861" max="4861" width="52.5" style="36" customWidth="1"/>
    <col min="4862" max="4862" width="1" style="36" customWidth="1"/>
    <col min="4863" max="4863" width="18.5" style="36" customWidth="1"/>
    <col min="4864" max="4864" width="1.5" style="36" customWidth="1"/>
    <col min="4865" max="4865" width="18.5" style="36" customWidth="1"/>
    <col min="4866" max="4866" width="1.5" style="36" customWidth="1"/>
    <col min="4867" max="4867" width="1" style="36" customWidth="1"/>
    <col min="4868" max="4868" width="1.5" style="36" customWidth="1"/>
    <col min="4869" max="4869" width="13.5" style="36" bestFit="1" customWidth="1"/>
    <col min="4870" max="4870" width="18.5" style="36" bestFit="1" customWidth="1"/>
    <col min="4871" max="4871" width="16.5" style="36" customWidth="1"/>
    <col min="4872" max="4872" width="14.5" style="36" bestFit="1" customWidth="1"/>
    <col min="4873" max="5115" width="9.5" style="36"/>
    <col min="5116" max="5116" width="12.5" style="36" customWidth="1"/>
    <col min="5117" max="5117" width="52.5" style="36" customWidth="1"/>
    <col min="5118" max="5118" width="1" style="36" customWidth="1"/>
    <col min="5119" max="5119" width="18.5" style="36" customWidth="1"/>
    <col min="5120" max="5120" width="1.5" style="36" customWidth="1"/>
    <col min="5121" max="5121" width="18.5" style="36" customWidth="1"/>
    <col min="5122" max="5122" width="1.5" style="36" customWidth="1"/>
    <col min="5123" max="5123" width="1" style="36" customWidth="1"/>
    <col min="5124" max="5124" width="1.5" style="36" customWidth="1"/>
    <col min="5125" max="5125" width="13.5" style="36" bestFit="1" customWidth="1"/>
    <col min="5126" max="5126" width="18.5" style="36" bestFit="1" customWidth="1"/>
    <col min="5127" max="5127" width="16.5" style="36" customWidth="1"/>
    <col min="5128" max="5128" width="14.5" style="36" bestFit="1" customWidth="1"/>
    <col min="5129" max="5371" width="9.5" style="36"/>
    <col min="5372" max="5372" width="12.5" style="36" customWidth="1"/>
    <col min="5373" max="5373" width="52.5" style="36" customWidth="1"/>
    <col min="5374" max="5374" width="1" style="36" customWidth="1"/>
    <col min="5375" max="5375" width="18.5" style="36" customWidth="1"/>
    <col min="5376" max="5376" width="1.5" style="36" customWidth="1"/>
    <col min="5377" max="5377" width="18.5" style="36" customWidth="1"/>
    <col min="5378" max="5378" width="1.5" style="36" customWidth="1"/>
    <col min="5379" max="5379" width="1" style="36" customWidth="1"/>
    <col min="5380" max="5380" width="1.5" style="36" customWidth="1"/>
    <col min="5381" max="5381" width="13.5" style="36" bestFit="1" customWidth="1"/>
    <col min="5382" max="5382" width="18.5" style="36" bestFit="1" customWidth="1"/>
    <col min="5383" max="5383" width="16.5" style="36" customWidth="1"/>
    <col min="5384" max="5384" width="14.5" style="36" bestFit="1" customWidth="1"/>
    <col min="5385" max="5627" width="9.5" style="36"/>
    <col min="5628" max="5628" width="12.5" style="36" customWidth="1"/>
    <col min="5629" max="5629" width="52.5" style="36" customWidth="1"/>
    <col min="5630" max="5630" width="1" style="36" customWidth="1"/>
    <col min="5631" max="5631" width="18.5" style="36" customWidth="1"/>
    <col min="5632" max="5632" width="1.5" style="36" customWidth="1"/>
    <col min="5633" max="5633" width="18.5" style="36" customWidth="1"/>
    <col min="5634" max="5634" width="1.5" style="36" customWidth="1"/>
    <col min="5635" max="5635" width="1" style="36" customWidth="1"/>
    <col min="5636" max="5636" width="1.5" style="36" customWidth="1"/>
    <col min="5637" max="5637" width="13.5" style="36" bestFit="1" customWidth="1"/>
    <col min="5638" max="5638" width="18.5" style="36" bestFit="1" customWidth="1"/>
    <col min="5639" max="5639" width="16.5" style="36" customWidth="1"/>
    <col min="5640" max="5640" width="14.5" style="36" bestFit="1" customWidth="1"/>
    <col min="5641" max="5883" width="9.5" style="36"/>
    <col min="5884" max="5884" width="12.5" style="36" customWidth="1"/>
    <col min="5885" max="5885" width="52.5" style="36" customWidth="1"/>
    <col min="5886" max="5886" width="1" style="36" customWidth="1"/>
    <col min="5887" max="5887" width="18.5" style="36" customWidth="1"/>
    <col min="5888" max="5888" width="1.5" style="36" customWidth="1"/>
    <col min="5889" max="5889" width="18.5" style="36" customWidth="1"/>
    <col min="5890" max="5890" width="1.5" style="36" customWidth="1"/>
    <col min="5891" max="5891" width="1" style="36" customWidth="1"/>
    <col min="5892" max="5892" width="1.5" style="36" customWidth="1"/>
    <col min="5893" max="5893" width="13.5" style="36" bestFit="1" customWidth="1"/>
    <col min="5894" max="5894" width="18.5" style="36" bestFit="1" customWidth="1"/>
    <col min="5895" max="5895" width="16.5" style="36" customWidth="1"/>
    <col min="5896" max="5896" width="14.5" style="36" bestFit="1" customWidth="1"/>
    <col min="5897" max="6139" width="9.5" style="36"/>
    <col min="6140" max="6140" width="12.5" style="36" customWidth="1"/>
    <col min="6141" max="6141" width="52.5" style="36" customWidth="1"/>
    <col min="6142" max="6142" width="1" style="36" customWidth="1"/>
    <col min="6143" max="6143" width="18.5" style="36" customWidth="1"/>
    <col min="6144" max="6144" width="1.5" style="36" customWidth="1"/>
    <col min="6145" max="6145" width="18.5" style="36" customWidth="1"/>
    <col min="6146" max="6146" width="1.5" style="36" customWidth="1"/>
    <col min="6147" max="6147" width="1" style="36" customWidth="1"/>
    <col min="6148" max="6148" width="1.5" style="36" customWidth="1"/>
    <col min="6149" max="6149" width="13.5" style="36" bestFit="1" customWidth="1"/>
    <col min="6150" max="6150" width="18.5" style="36" bestFit="1" customWidth="1"/>
    <col min="6151" max="6151" width="16.5" style="36" customWidth="1"/>
    <col min="6152" max="6152" width="14.5" style="36" bestFit="1" customWidth="1"/>
    <col min="6153" max="6395" width="9.5" style="36"/>
    <col min="6396" max="6396" width="12.5" style="36" customWidth="1"/>
    <col min="6397" max="6397" width="52.5" style="36" customWidth="1"/>
    <col min="6398" max="6398" width="1" style="36" customWidth="1"/>
    <col min="6399" max="6399" width="18.5" style="36" customWidth="1"/>
    <col min="6400" max="6400" width="1.5" style="36" customWidth="1"/>
    <col min="6401" max="6401" width="18.5" style="36" customWidth="1"/>
    <col min="6402" max="6402" width="1.5" style="36" customWidth="1"/>
    <col min="6403" max="6403" width="1" style="36" customWidth="1"/>
    <col min="6404" max="6404" width="1.5" style="36" customWidth="1"/>
    <col min="6405" max="6405" width="13.5" style="36" bestFit="1" customWidth="1"/>
    <col min="6406" max="6406" width="18.5" style="36" bestFit="1" customWidth="1"/>
    <col min="6407" max="6407" width="16.5" style="36" customWidth="1"/>
    <col min="6408" max="6408" width="14.5" style="36" bestFit="1" customWidth="1"/>
    <col min="6409" max="6651" width="9.5" style="36"/>
    <col min="6652" max="6652" width="12.5" style="36" customWidth="1"/>
    <col min="6653" max="6653" width="52.5" style="36" customWidth="1"/>
    <col min="6654" max="6654" width="1" style="36" customWidth="1"/>
    <col min="6655" max="6655" width="18.5" style="36" customWidth="1"/>
    <col min="6656" max="6656" width="1.5" style="36" customWidth="1"/>
    <col min="6657" max="6657" width="18.5" style="36" customWidth="1"/>
    <col min="6658" max="6658" width="1.5" style="36" customWidth="1"/>
    <col min="6659" max="6659" width="1" style="36" customWidth="1"/>
    <col min="6660" max="6660" width="1.5" style="36" customWidth="1"/>
    <col min="6661" max="6661" width="13.5" style="36" bestFit="1" customWidth="1"/>
    <col min="6662" max="6662" width="18.5" style="36" bestFit="1" customWidth="1"/>
    <col min="6663" max="6663" width="16.5" style="36" customWidth="1"/>
    <col min="6664" max="6664" width="14.5" style="36" bestFit="1" customWidth="1"/>
    <col min="6665" max="6907" width="9.5" style="36"/>
    <col min="6908" max="6908" width="12.5" style="36" customWidth="1"/>
    <col min="6909" max="6909" width="52.5" style="36" customWidth="1"/>
    <col min="6910" max="6910" width="1" style="36" customWidth="1"/>
    <col min="6911" max="6911" width="18.5" style="36" customWidth="1"/>
    <col min="6912" max="6912" width="1.5" style="36" customWidth="1"/>
    <col min="6913" max="6913" width="18.5" style="36" customWidth="1"/>
    <col min="6914" max="6914" width="1.5" style="36" customWidth="1"/>
    <col min="6915" max="6915" width="1" style="36" customWidth="1"/>
    <col min="6916" max="6916" width="1.5" style="36" customWidth="1"/>
    <col min="6917" max="6917" width="13.5" style="36" bestFit="1" customWidth="1"/>
    <col min="6918" max="6918" width="18.5" style="36" bestFit="1" customWidth="1"/>
    <col min="6919" max="6919" width="16.5" style="36" customWidth="1"/>
    <col min="6920" max="6920" width="14.5" style="36" bestFit="1" customWidth="1"/>
    <col min="6921" max="7163" width="9.5" style="36"/>
    <col min="7164" max="7164" width="12.5" style="36" customWidth="1"/>
    <col min="7165" max="7165" width="52.5" style="36" customWidth="1"/>
    <col min="7166" max="7166" width="1" style="36" customWidth="1"/>
    <col min="7167" max="7167" width="18.5" style="36" customWidth="1"/>
    <col min="7168" max="7168" width="1.5" style="36" customWidth="1"/>
    <col min="7169" max="7169" width="18.5" style="36" customWidth="1"/>
    <col min="7170" max="7170" width="1.5" style="36" customWidth="1"/>
    <col min="7171" max="7171" width="1" style="36" customWidth="1"/>
    <col min="7172" max="7172" width="1.5" style="36" customWidth="1"/>
    <col min="7173" max="7173" width="13.5" style="36" bestFit="1" customWidth="1"/>
    <col min="7174" max="7174" width="18.5" style="36" bestFit="1" customWidth="1"/>
    <col min="7175" max="7175" width="16.5" style="36" customWidth="1"/>
    <col min="7176" max="7176" width="14.5" style="36" bestFit="1" customWidth="1"/>
    <col min="7177" max="7419" width="9.5" style="36"/>
    <col min="7420" max="7420" width="12.5" style="36" customWidth="1"/>
    <col min="7421" max="7421" width="52.5" style="36" customWidth="1"/>
    <col min="7422" max="7422" width="1" style="36" customWidth="1"/>
    <col min="7423" max="7423" width="18.5" style="36" customWidth="1"/>
    <col min="7424" max="7424" width="1.5" style="36" customWidth="1"/>
    <col min="7425" max="7425" width="18.5" style="36" customWidth="1"/>
    <col min="7426" max="7426" width="1.5" style="36" customWidth="1"/>
    <col min="7427" max="7427" width="1" style="36" customWidth="1"/>
    <col min="7428" max="7428" width="1.5" style="36" customWidth="1"/>
    <col min="7429" max="7429" width="13.5" style="36" bestFit="1" customWidth="1"/>
    <col min="7430" max="7430" width="18.5" style="36" bestFit="1" customWidth="1"/>
    <col min="7431" max="7431" width="16.5" style="36" customWidth="1"/>
    <col min="7432" max="7432" width="14.5" style="36" bestFit="1" customWidth="1"/>
    <col min="7433" max="7675" width="9.5" style="36"/>
    <col min="7676" max="7676" width="12.5" style="36" customWidth="1"/>
    <col min="7677" max="7677" width="52.5" style="36" customWidth="1"/>
    <col min="7678" max="7678" width="1" style="36" customWidth="1"/>
    <col min="7679" max="7679" width="18.5" style="36" customWidth="1"/>
    <col min="7680" max="7680" width="1.5" style="36" customWidth="1"/>
    <col min="7681" max="7681" width="18.5" style="36" customWidth="1"/>
    <col min="7682" max="7682" width="1.5" style="36" customWidth="1"/>
    <col min="7683" max="7683" width="1" style="36" customWidth="1"/>
    <col min="7684" max="7684" width="1.5" style="36" customWidth="1"/>
    <col min="7685" max="7685" width="13.5" style="36" bestFit="1" customWidth="1"/>
    <col min="7686" max="7686" width="18.5" style="36" bestFit="1" customWidth="1"/>
    <col min="7687" max="7687" width="16.5" style="36" customWidth="1"/>
    <col min="7688" max="7688" width="14.5" style="36" bestFit="1" customWidth="1"/>
    <col min="7689" max="7931" width="9.5" style="36"/>
    <col min="7932" max="7932" width="12.5" style="36" customWidth="1"/>
    <col min="7933" max="7933" width="52.5" style="36" customWidth="1"/>
    <col min="7934" max="7934" width="1" style="36" customWidth="1"/>
    <col min="7935" max="7935" width="18.5" style="36" customWidth="1"/>
    <col min="7936" max="7936" width="1.5" style="36" customWidth="1"/>
    <col min="7937" max="7937" width="18.5" style="36" customWidth="1"/>
    <col min="7938" max="7938" width="1.5" style="36" customWidth="1"/>
    <col min="7939" max="7939" width="1" style="36" customWidth="1"/>
    <col min="7940" max="7940" width="1.5" style="36" customWidth="1"/>
    <col min="7941" max="7941" width="13.5" style="36" bestFit="1" customWidth="1"/>
    <col min="7942" max="7942" width="18.5" style="36" bestFit="1" customWidth="1"/>
    <col min="7943" max="7943" width="16.5" style="36" customWidth="1"/>
    <col min="7944" max="7944" width="14.5" style="36" bestFit="1" customWidth="1"/>
    <col min="7945" max="8187" width="9.5" style="36"/>
    <col min="8188" max="8188" width="12.5" style="36" customWidth="1"/>
    <col min="8189" max="8189" width="52.5" style="36" customWidth="1"/>
    <col min="8190" max="8190" width="1" style="36" customWidth="1"/>
    <col min="8191" max="8191" width="18.5" style="36" customWidth="1"/>
    <col min="8192" max="8192" width="1.5" style="36" customWidth="1"/>
    <col min="8193" max="8193" width="18.5" style="36" customWidth="1"/>
    <col min="8194" max="8194" width="1.5" style="36" customWidth="1"/>
    <col min="8195" max="8195" width="1" style="36" customWidth="1"/>
    <col min="8196" max="8196" width="1.5" style="36" customWidth="1"/>
    <col min="8197" max="8197" width="13.5" style="36" bestFit="1" customWidth="1"/>
    <col min="8198" max="8198" width="18.5" style="36" bestFit="1" customWidth="1"/>
    <col min="8199" max="8199" width="16.5" style="36" customWidth="1"/>
    <col min="8200" max="8200" width="14.5" style="36" bestFit="1" customWidth="1"/>
    <col min="8201" max="8443" width="9.5" style="36"/>
    <col min="8444" max="8444" width="12.5" style="36" customWidth="1"/>
    <col min="8445" max="8445" width="52.5" style="36" customWidth="1"/>
    <col min="8446" max="8446" width="1" style="36" customWidth="1"/>
    <col min="8447" max="8447" width="18.5" style="36" customWidth="1"/>
    <col min="8448" max="8448" width="1.5" style="36" customWidth="1"/>
    <col min="8449" max="8449" width="18.5" style="36" customWidth="1"/>
    <col min="8450" max="8450" width="1.5" style="36" customWidth="1"/>
    <col min="8451" max="8451" width="1" style="36" customWidth="1"/>
    <col min="8452" max="8452" width="1.5" style="36" customWidth="1"/>
    <col min="8453" max="8453" width="13.5" style="36" bestFit="1" customWidth="1"/>
    <col min="8454" max="8454" width="18.5" style="36" bestFit="1" customWidth="1"/>
    <col min="8455" max="8455" width="16.5" style="36" customWidth="1"/>
    <col min="8456" max="8456" width="14.5" style="36" bestFit="1" customWidth="1"/>
    <col min="8457" max="8699" width="9.5" style="36"/>
    <col min="8700" max="8700" width="12.5" style="36" customWidth="1"/>
    <col min="8701" max="8701" width="52.5" style="36" customWidth="1"/>
    <col min="8702" max="8702" width="1" style="36" customWidth="1"/>
    <col min="8703" max="8703" width="18.5" style="36" customWidth="1"/>
    <col min="8704" max="8704" width="1.5" style="36" customWidth="1"/>
    <col min="8705" max="8705" width="18.5" style="36" customWidth="1"/>
    <col min="8706" max="8706" width="1.5" style="36" customWidth="1"/>
    <col min="8707" max="8707" width="1" style="36" customWidth="1"/>
    <col min="8708" max="8708" width="1.5" style="36" customWidth="1"/>
    <col min="8709" max="8709" width="13.5" style="36" bestFit="1" customWidth="1"/>
    <col min="8710" max="8710" width="18.5" style="36" bestFit="1" customWidth="1"/>
    <col min="8711" max="8711" width="16.5" style="36" customWidth="1"/>
    <col min="8712" max="8712" width="14.5" style="36" bestFit="1" customWidth="1"/>
    <col min="8713" max="8955" width="9.5" style="36"/>
    <col min="8956" max="8956" width="12.5" style="36" customWidth="1"/>
    <col min="8957" max="8957" width="52.5" style="36" customWidth="1"/>
    <col min="8958" max="8958" width="1" style="36" customWidth="1"/>
    <col min="8959" max="8959" width="18.5" style="36" customWidth="1"/>
    <col min="8960" max="8960" width="1.5" style="36" customWidth="1"/>
    <col min="8961" max="8961" width="18.5" style="36" customWidth="1"/>
    <col min="8962" max="8962" width="1.5" style="36" customWidth="1"/>
    <col min="8963" max="8963" width="1" style="36" customWidth="1"/>
    <col min="8964" max="8964" width="1.5" style="36" customWidth="1"/>
    <col min="8965" max="8965" width="13.5" style="36" bestFit="1" customWidth="1"/>
    <col min="8966" max="8966" width="18.5" style="36" bestFit="1" customWidth="1"/>
    <col min="8967" max="8967" width="16.5" style="36" customWidth="1"/>
    <col min="8968" max="8968" width="14.5" style="36" bestFit="1" customWidth="1"/>
    <col min="8969" max="9211" width="9.5" style="36"/>
    <col min="9212" max="9212" width="12.5" style="36" customWidth="1"/>
    <col min="9213" max="9213" width="52.5" style="36" customWidth="1"/>
    <col min="9214" max="9214" width="1" style="36" customWidth="1"/>
    <col min="9215" max="9215" width="18.5" style="36" customWidth="1"/>
    <col min="9216" max="9216" width="1.5" style="36" customWidth="1"/>
    <col min="9217" max="9217" width="18.5" style="36" customWidth="1"/>
    <col min="9218" max="9218" width="1.5" style="36" customWidth="1"/>
    <col min="9219" max="9219" width="1" style="36" customWidth="1"/>
    <col min="9220" max="9220" width="1.5" style="36" customWidth="1"/>
    <col min="9221" max="9221" width="13.5" style="36" bestFit="1" customWidth="1"/>
    <col min="9222" max="9222" width="18.5" style="36" bestFit="1" customWidth="1"/>
    <col min="9223" max="9223" width="16.5" style="36" customWidth="1"/>
    <col min="9224" max="9224" width="14.5" style="36" bestFit="1" customWidth="1"/>
    <col min="9225" max="9467" width="9.5" style="36"/>
    <col min="9468" max="9468" width="12.5" style="36" customWidth="1"/>
    <col min="9469" max="9469" width="52.5" style="36" customWidth="1"/>
    <col min="9470" max="9470" width="1" style="36" customWidth="1"/>
    <col min="9471" max="9471" width="18.5" style="36" customWidth="1"/>
    <col min="9472" max="9472" width="1.5" style="36" customWidth="1"/>
    <col min="9473" max="9473" width="18.5" style="36" customWidth="1"/>
    <col min="9474" max="9474" width="1.5" style="36" customWidth="1"/>
    <col min="9475" max="9475" width="1" style="36" customWidth="1"/>
    <col min="9476" max="9476" width="1.5" style="36" customWidth="1"/>
    <col min="9477" max="9477" width="13.5" style="36" bestFit="1" customWidth="1"/>
    <col min="9478" max="9478" width="18.5" style="36" bestFit="1" customWidth="1"/>
    <col min="9479" max="9479" width="16.5" style="36" customWidth="1"/>
    <col min="9480" max="9480" width="14.5" style="36" bestFit="1" customWidth="1"/>
    <col min="9481" max="9723" width="9.5" style="36"/>
    <col min="9724" max="9724" width="12.5" style="36" customWidth="1"/>
    <col min="9725" max="9725" width="52.5" style="36" customWidth="1"/>
    <col min="9726" max="9726" width="1" style="36" customWidth="1"/>
    <col min="9727" max="9727" width="18.5" style="36" customWidth="1"/>
    <col min="9728" max="9728" width="1.5" style="36" customWidth="1"/>
    <col min="9729" max="9729" width="18.5" style="36" customWidth="1"/>
    <col min="9730" max="9730" width="1.5" style="36" customWidth="1"/>
    <col min="9731" max="9731" width="1" style="36" customWidth="1"/>
    <col min="9732" max="9732" width="1.5" style="36" customWidth="1"/>
    <col min="9733" max="9733" width="13.5" style="36" bestFit="1" customWidth="1"/>
    <col min="9734" max="9734" width="18.5" style="36" bestFit="1" customWidth="1"/>
    <col min="9735" max="9735" width="16.5" style="36" customWidth="1"/>
    <col min="9736" max="9736" width="14.5" style="36" bestFit="1" customWidth="1"/>
    <col min="9737" max="9979" width="9.5" style="36"/>
    <col min="9980" max="9980" width="12.5" style="36" customWidth="1"/>
    <col min="9981" max="9981" width="52.5" style="36" customWidth="1"/>
    <col min="9982" max="9982" width="1" style="36" customWidth="1"/>
    <col min="9983" max="9983" width="18.5" style="36" customWidth="1"/>
    <col min="9984" max="9984" width="1.5" style="36" customWidth="1"/>
    <col min="9985" max="9985" width="18.5" style="36" customWidth="1"/>
    <col min="9986" max="9986" width="1.5" style="36" customWidth="1"/>
    <col min="9987" max="9987" width="1" style="36" customWidth="1"/>
    <col min="9988" max="9988" width="1.5" style="36" customWidth="1"/>
    <col min="9989" max="9989" width="13.5" style="36" bestFit="1" customWidth="1"/>
    <col min="9990" max="9990" width="18.5" style="36" bestFit="1" customWidth="1"/>
    <col min="9991" max="9991" width="16.5" style="36" customWidth="1"/>
    <col min="9992" max="9992" width="14.5" style="36" bestFit="1" customWidth="1"/>
    <col min="9993" max="10235" width="9.5" style="36"/>
    <col min="10236" max="10236" width="12.5" style="36" customWidth="1"/>
    <col min="10237" max="10237" width="52.5" style="36" customWidth="1"/>
    <col min="10238" max="10238" width="1" style="36" customWidth="1"/>
    <col min="10239" max="10239" width="18.5" style="36" customWidth="1"/>
    <col min="10240" max="10240" width="1.5" style="36" customWidth="1"/>
    <col min="10241" max="10241" width="18.5" style="36" customWidth="1"/>
    <col min="10242" max="10242" width="1.5" style="36" customWidth="1"/>
    <col min="10243" max="10243" width="1" style="36" customWidth="1"/>
    <col min="10244" max="10244" width="1.5" style="36" customWidth="1"/>
    <col min="10245" max="10245" width="13.5" style="36" bestFit="1" customWidth="1"/>
    <col min="10246" max="10246" width="18.5" style="36" bestFit="1" customWidth="1"/>
    <col min="10247" max="10247" width="16.5" style="36" customWidth="1"/>
    <col min="10248" max="10248" width="14.5" style="36" bestFit="1" customWidth="1"/>
    <col min="10249" max="10491" width="9.5" style="36"/>
    <col min="10492" max="10492" width="12.5" style="36" customWidth="1"/>
    <col min="10493" max="10493" width="52.5" style="36" customWidth="1"/>
    <col min="10494" max="10494" width="1" style="36" customWidth="1"/>
    <col min="10495" max="10495" width="18.5" style="36" customWidth="1"/>
    <col min="10496" max="10496" width="1.5" style="36" customWidth="1"/>
    <col min="10497" max="10497" width="18.5" style="36" customWidth="1"/>
    <col min="10498" max="10498" width="1.5" style="36" customWidth="1"/>
    <col min="10499" max="10499" width="1" style="36" customWidth="1"/>
    <col min="10500" max="10500" width="1.5" style="36" customWidth="1"/>
    <col min="10501" max="10501" width="13.5" style="36" bestFit="1" customWidth="1"/>
    <col min="10502" max="10502" width="18.5" style="36" bestFit="1" customWidth="1"/>
    <col min="10503" max="10503" width="16.5" style="36" customWidth="1"/>
    <col min="10504" max="10504" width="14.5" style="36" bestFit="1" customWidth="1"/>
    <col min="10505" max="10747" width="9.5" style="36"/>
    <col min="10748" max="10748" width="12.5" style="36" customWidth="1"/>
    <col min="10749" max="10749" width="52.5" style="36" customWidth="1"/>
    <col min="10750" max="10750" width="1" style="36" customWidth="1"/>
    <col min="10751" max="10751" width="18.5" style="36" customWidth="1"/>
    <col min="10752" max="10752" width="1.5" style="36" customWidth="1"/>
    <col min="10753" max="10753" width="18.5" style="36" customWidth="1"/>
    <col min="10754" max="10754" width="1.5" style="36" customWidth="1"/>
    <col min="10755" max="10755" width="1" style="36" customWidth="1"/>
    <col min="10756" max="10756" width="1.5" style="36" customWidth="1"/>
    <col min="10757" max="10757" width="13.5" style="36" bestFit="1" customWidth="1"/>
    <col min="10758" max="10758" width="18.5" style="36" bestFit="1" customWidth="1"/>
    <col min="10759" max="10759" width="16.5" style="36" customWidth="1"/>
    <col min="10760" max="10760" width="14.5" style="36" bestFit="1" customWidth="1"/>
    <col min="10761" max="11003" width="9.5" style="36"/>
    <col min="11004" max="11004" width="12.5" style="36" customWidth="1"/>
    <col min="11005" max="11005" width="52.5" style="36" customWidth="1"/>
    <col min="11006" max="11006" width="1" style="36" customWidth="1"/>
    <col min="11007" max="11007" width="18.5" style="36" customWidth="1"/>
    <col min="11008" max="11008" width="1.5" style="36" customWidth="1"/>
    <col min="11009" max="11009" width="18.5" style="36" customWidth="1"/>
    <col min="11010" max="11010" width="1.5" style="36" customWidth="1"/>
    <col min="11011" max="11011" width="1" style="36" customWidth="1"/>
    <col min="11012" max="11012" width="1.5" style="36" customWidth="1"/>
    <col min="11013" max="11013" width="13.5" style="36" bestFit="1" customWidth="1"/>
    <col min="11014" max="11014" width="18.5" style="36" bestFit="1" customWidth="1"/>
    <col min="11015" max="11015" width="16.5" style="36" customWidth="1"/>
    <col min="11016" max="11016" width="14.5" style="36" bestFit="1" customWidth="1"/>
    <col min="11017" max="11259" width="9.5" style="36"/>
    <col min="11260" max="11260" width="12.5" style="36" customWidth="1"/>
    <col min="11261" max="11261" width="52.5" style="36" customWidth="1"/>
    <col min="11262" max="11262" width="1" style="36" customWidth="1"/>
    <col min="11263" max="11263" width="18.5" style="36" customWidth="1"/>
    <col min="11264" max="11264" width="1.5" style="36" customWidth="1"/>
    <col min="11265" max="11265" width="18.5" style="36" customWidth="1"/>
    <col min="11266" max="11266" width="1.5" style="36" customWidth="1"/>
    <col min="11267" max="11267" width="1" style="36" customWidth="1"/>
    <col min="11268" max="11268" width="1.5" style="36" customWidth="1"/>
    <col min="11269" max="11269" width="13.5" style="36" bestFit="1" customWidth="1"/>
    <col min="11270" max="11270" width="18.5" style="36" bestFit="1" customWidth="1"/>
    <col min="11271" max="11271" width="16.5" style="36" customWidth="1"/>
    <col min="11272" max="11272" width="14.5" style="36" bestFit="1" customWidth="1"/>
    <col min="11273" max="11515" width="9.5" style="36"/>
    <col min="11516" max="11516" width="12.5" style="36" customWidth="1"/>
    <col min="11517" max="11517" width="52.5" style="36" customWidth="1"/>
    <col min="11518" max="11518" width="1" style="36" customWidth="1"/>
    <col min="11519" max="11519" width="18.5" style="36" customWidth="1"/>
    <col min="11520" max="11520" width="1.5" style="36" customWidth="1"/>
    <col min="11521" max="11521" width="18.5" style="36" customWidth="1"/>
    <col min="11522" max="11522" width="1.5" style="36" customWidth="1"/>
    <col min="11523" max="11523" width="1" style="36" customWidth="1"/>
    <col min="11524" max="11524" width="1.5" style="36" customWidth="1"/>
    <col min="11525" max="11525" width="13.5" style="36" bestFit="1" customWidth="1"/>
    <col min="11526" max="11526" width="18.5" style="36" bestFit="1" customWidth="1"/>
    <col min="11527" max="11527" width="16.5" style="36" customWidth="1"/>
    <col min="11528" max="11528" width="14.5" style="36" bestFit="1" customWidth="1"/>
    <col min="11529" max="11771" width="9.5" style="36"/>
    <col min="11772" max="11772" width="12.5" style="36" customWidth="1"/>
    <col min="11773" max="11773" width="52.5" style="36" customWidth="1"/>
    <col min="11774" max="11774" width="1" style="36" customWidth="1"/>
    <col min="11775" max="11775" width="18.5" style="36" customWidth="1"/>
    <col min="11776" max="11776" width="1.5" style="36" customWidth="1"/>
    <col min="11777" max="11777" width="18.5" style="36" customWidth="1"/>
    <col min="11778" max="11778" width="1.5" style="36" customWidth="1"/>
    <col min="11779" max="11779" width="1" style="36" customWidth="1"/>
    <col min="11780" max="11780" width="1.5" style="36" customWidth="1"/>
    <col min="11781" max="11781" width="13.5" style="36" bestFit="1" customWidth="1"/>
    <col min="11782" max="11782" width="18.5" style="36" bestFit="1" customWidth="1"/>
    <col min="11783" max="11783" width="16.5" style="36" customWidth="1"/>
    <col min="11784" max="11784" width="14.5" style="36" bestFit="1" customWidth="1"/>
    <col min="11785" max="12027" width="9.5" style="36"/>
    <col min="12028" max="12028" width="12.5" style="36" customWidth="1"/>
    <col min="12029" max="12029" width="52.5" style="36" customWidth="1"/>
    <col min="12030" max="12030" width="1" style="36" customWidth="1"/>
    <col min="12031" max="12031" width="18.5" style="36" customWidth="1"/>
    <col min="12032" max="12032" width="1.5" style="36" customWidth="1"/>
    <col min="12033" max="12033" width="18.5" style="36" customWidth="1"/>
    <col min="12034" max="12034" width="1.5" style="36" customWidth="1"/>
    <col min="12035" max="12035" width="1" style="36" customWidth="1"/>
    <col min="12036" max="12036" width="1.5" style="36" customWidth="1"/>
    <col min="12037" max="12037" width="13.5" style="36" bestFit="1" customWidth="1"/>
    <col min="12038" max="12038" width="18.5" style="36" bestFit="1" customWidth="1"/>
    <col min="12039" max="12039" width="16.5" style="36" customWidth="1"/>
    <col min="12040" max="12040" width="14.5" style="36" bestFit="1" customWidth="1"/>
    <col min="12041" max="12283" width="9.5" style="36"/>
    <col min="12284" max="12284" width="12.5" style="36" customWidth="1"/>
    <col min="12285" max="12285" width="52.5" style="36" customWidth="1"/>
    <col min="12286" max="12286" width="1" style="36" customWidth="1"/>
    <col min="12287" max="12287" width="18.5" style="36" customWidth="1"/>
    <col min="12288" max="12288" width="1.5" style="36" customWidth="1"/>
    <col min="12289" max="12289" width="18.5" style="36" customWidth="1"/>
    <col min="12290" max="12290" width="1.5" style="36" customWidth="1"/>
    <col min="12291" max="12291" width="1" style="36" customWidth="1"/>
    <col min="12292" max="12292" width="1.5" style="36" customWidth="1"/>
    <col min="12293" max="12293" width="13.5" style="36" bestFit="1" customWidth="1"/>
    <col min="12294" max="12294" width="18.5" style="36" bestFit="1" customWidth="1"/>
    <col min="12295" max="12295" width="16.5" style="36" customWidth="1"/>
    <col min="12296" max="12296" width="14.5" style="36" bestFit="1" customWidth="1"/>
    <col min="12297" max="12539" width="9.5" style="36"/>
    <col min="12540" max="12540" width="12.5" style="36" customWidth="1"/>
    <col min="12541" max="12541" width="52.5" style="36" customWidth="1"/>
    <col min="12542" max="12542" width="1" style="36" customWidth="1"/>
    <col min="12543" max="12543" width="18.5" style="36" customWidth="1"/>
    <col min="12544" max="12544" width="1.5" style="36" customWidth="1"/>
    <col min="12545" max="12545" width="18.5" style="36" customWidth="1"/>
    <col min="12546" max="12546" width="1.5" style="36" customWidth="1"/>
    <col min="12547" max="12547" width="1" style="36" customWidth="1"/>
    <col min="12548" max="12548" width="1.5" style="36" customWidth="1"/>
    <col min="12549" max="12549" width="13.5" style="36" bestFit="1" customWidth="1"/>
    <col min="12550" max="12550" width="18.5" style="36" bestFit="1" customWidth="1"/>
    <col min="12551" max="12551" width="16.5" style="36" customWidth="1"/>
    <col min="12552" max="12552" width="14.5" style="36" bestFit="1" customWidth="1"/>
    <col min="12553" max="12795" width="9.5" style="36"/>
    <col min="12796" max="12796" width="12.5" style="36" customWidth="1"/>
    <col min="12797" max="12797" width="52.5" style="36" customWidth="1"/>
    <col min="12798" max="12798" width="1" style="36" customWidth="1"/>
    <col min="12799" max="12799" width="18.5" style="36" customWidth="1"/>
    <col min="12800" max="12800" width="1.5" style="36" customWidth="1"/>
    <col min="12801" max="12801" width="18.5" style="36" customWidth="1"/>
    <col min="12802" max="12802" width="1.5" style="36" customWidth="1"/>
    <col min="12803" max="12803" width="1" style="36" customWidth="1"/>
    <col min="12804" max="12804" width="1.5" style="36" customWidth="1"/>
    <col min="12805" max="12805" width="13.5" style="36" bestFit="1" customWidth="1"/>
    <col min="12806" max="12806" width="18.5" style="36" bestFit="1" customWidth="1"/>
    <col min="12807" max="12807" width="16.5" style="36" customWidth="1"/>
    <col min="12808" max="12808" width="14.5" style="36" bestFit="1" customWidth="1"/>
    <col min="12809" max="13051" width="9.5" style="36"/>
    <col min="13052" max="13052" width="12.5" style="36" customWidth="1"/>
    <col min="13053" max="13053" width="52.5" style="36" customWidth="1"/>
    <col min="13054" max="13054" width="1" style="36" customWidth="1"/>
    <col min="13055" max="13055" width="18.5" style="36" customWidth="1"/>
    <col min="13056" max="13056" width="1.5" style="36" customWidth="1"/>
    <col min="13057" max="13057" width="18.5" style="36" customWidth="1"/>
    <col min="13058" max="13058" width="1.5" style="36" customWidth="1"/>
    <col min="13059" max="13059" width="1" style="36" customWidth="1"/>
    <col min="13060" max="13060" width="1.5" style="36" customWidth="1"/>
    <col min="13061" max="13061" width="13.5" style="36" bestFit="1" customWidth="1"/>
    <col min="13062" max="13062" width="18.5" style="36" bestFit="1" customWidth="1"/>
    <col min="13063" max="13063" width="16.5" style="36" customWidth="1"/>
    <col min="13064" max="13064" width="14.5" style="36" bestFit="1" customWidth="1"/>
    <col min="13065" max="13307" width="9.5" style="36"/>
    <col min="13308" max="13308" width="12.5" style="36" customWidth="1"/>
    <col min="13309" max="13309" width="52.5" style="36" customWidth="1"/>
    <col min="13310" max="13310" width="1" style="36" customWidth="1"/>
    <col min="13311" max="13311" width="18.5" style="36" customWidth="1"/>
    <col min="13312" max="13312" width="1.5" style="36" customWidth="1"/>
    <col min="13313" max="13313" width="18.5" style="36" customWidth="1"/>
    <col min="13314" max="13314" width="1.5" style="36" customWidth="1"/>
    <col min="13315" max="13315" width="1" style="36" customWidth="1"/>
    <col min="13316" max="13316" width="1.5" style="36" customWidth="1"/>
    <col min="13317" max="13317" width="13.5" style="36" bestFit="1" customWidth="1"/>
    <col min="13318" max="13318" width="18.5" style="36" bestFit="1" customWidth="1"/>
    <col min="13319" max="13319" width="16.5" style="36" customWidth="1"/>
    <col min="13320" max="13320" width="14.5" style="36" bestFit="1" customWidth="1"/>
    <col min="13321" max="13563" width="9.5" style="36"/>
    <col min="13564" max="13564" width="12.5" style="36" customWidth="1"/>
    <col min="13565" max="13565" width="52.5" style="36" customWidth="1"/>
    <col min="13566" max="13566" width="1" style="36" customWidth="1"/>
    <col min="13567" max="13567" width="18.5" style="36" customWidth="1"/>
    <col min="13568" max="13568" width="1.5" style="36" customWidth="1"/>
    <col min="13569" max="13569" width="18.5" style="36" customWidth="1"/>
    <col min="13570" max="13570" width="1.5" style="36" customWidth="1"/>
    <col min="13571" max="13571" width="1" style="36" customWidth="1"/>
    <col min="13572" max="13572" width="1.5" style="36" customWidth="1"/>
    <col min="13573" max="13573" width="13.5" style="36" bestFit="1" customWidth="1"/>
    <col min="13574" max="13574" width="18.5" style="36" bestFit="1" customWidth="1"/>
    <col min="13575" max="13575" width="16.5" style="36" customWidth="1"/>
    <col min="13576" max="13576" width="14.5" style="36" bestFit="1" customWidth="1"/>
    <col min="13577" max="13819" width="9.5" style="36"/>
    <col min="13820" max="13820" width="12.5" style="36" customWidth="1"/>
    <col min="13821" max="13821" width="52.5" style="36" customWidth="1"/>
    <col min="13822" max="13822" width="1" style="36" customWidth="1"/>
    <col min="13823" max="13823" width="18.5" style="36" customWidth="1"/>
    <col min="13824" max="13824" width="1.5" style="36" customWidth="1"/>
    <col min="13825" max="13825" width="18.5" style="36" customWidth="1"/>
    <col min="13826" max="13826" width="1.5" style="36" customWidth="1"/>
    <col min="13827" max="13827" width="1" style="36" customWidth="1"/>
    <col min="13828" max="13828" width="1.5" style="36" customWidth="1"/>
    <col min="13829" max="13829" width="13.5" style="36" bestFit="1" customWidth="1"/>
    <col min="13830" max="13830" width="18.5" style="36" bestFit="1" customWidth="1"/>
    <col min="13831" max="13831" width="16.5" style="36" customWidth="1"/>
    <col min="13832" max="13832" width="14.5" style="36" bestFit="1" customWidth="1"/>
    <col min="13833" max="14075" width="9.5" style="36"/>
    <col min="14076" max="14076" width="12.5" style="36" customWidth="1"/>
    <col min="14077" max="14077" width="52.5" style="36" customWidth="1"/>
    <col min="14078" max="14078" width="1" style="36" customWidth="1"/>
    <col min="14079" max="14079" width="18.5" style="36" customWidth="1"/>
    <col min="14080" max="14080" width="1.5" style="36" customWidth="1"/>
    <col min="14081" max="14081" width="18.5" style="36" customWidth="1"/>
    <col min="14082" max="14082" width="1.5" style="36" customWidth="1"/>
    <col min="14083" max="14083" width="1" style="36" customWidth="1"/>
    <col min="14084" max="14084" width="1.5" style="36" customWidth="1"/>
    <col min="14085" max="14085" width="13.5" style="36" bestFit="1" customWidth="1"/>
    <col min="14086" max="14086" width="18.5" style="36" bestFit="1" customWidth="1"/>
    <col min="14087" max="14087" width="16.5" style="36" customWidth="1"/>
    <col min="14088" max="14088" width="14.5" style="36" bestFit="1" customWidth="1"/>
    <col min="14089" max="14331" width="9.5" style="36"/>
    <col min="14332" max="14332" width="12.5" style="36" customWidth="1"/>
    <col min="14333" max="14333" width="52.5" style="36" customWidth="1"/>
    <col min="14334" max="14334" width="1" style="36" customWidth="1"/>
    <col min="14335" max="14335" width="18.5" style="36" customWidth="1"/>
    <col min="14336" max="14336" width="1.5" style="36" customWidth="1"/>
    <col min="14337" max="14337" width="18.5" style="36" customWidth="1"/>
    <col min="14338" max="14338" width="1.5" style="36" customWidth="1"/>
    <col min="14339" max="14339" width="1" style="36" customWidth="1"/>
    <col min="14340" max="14340" width="1.5" style="36" customWidth="1"/>
    <col min="14341" max="14341" width="13.5" style="36" bestFit="1" customWidth="1"/>
    <col min="14342" max="14342" width="18.5" style="36" bestFit="1" customWidth="1"/>
    <col min="14343" max="14343" width="16.5" style="36" customWidth="1"/>
    <col min="14344" max="14344" width="14.5" style="36" bestFit="1" customWidth="1"/>
    <col min="14345" max="14587" width="9.5" style="36"/>
    <col min="14588" max="14588" width="12.5" style="36" customWidth="1"/>
    <col min="14589" max="14589" width="52.5" style="36" customWidth="1"/>
    <col min="14590" max="14590" width="1" style="36" customWidth="1"/>
    <col min="14591" max="14591" width="18.5" style="36" customWidth="1"/>
    <col min="14592" max="14592" width="1.5" style="36" customWidth="1"/>
    <col min="14593" max="14593" width="18.5" style="36" customWidth="1"/>
    <col min="14594" max="14594" width="1.5" style="36" customWidth="1"/>
    <col min="14595" max="14595" width="1" style="36" customWidth="1"/>
    <col min="14596" max="14596" width="1.5" style="36" customWidth="1"/>
    <col min="14597" max="14597" width="13.5" style="36" bestFit="1" customWidth="1"/>
    <col min="14598" max="14598" width="18.5" style="36" bestFit="1" customWidth="1"/>
    <col min="14599" max="14599" width="16.5" style="36" customWidth="1"/>
    <col min="14600" max="14600" width="14.5" style="36" bestFit="1" customWidth="1"/>
    <col min="14601" max="14843" width="9.5" style="36"/>
    <col min="14844" max="14844" width="12.5" style="36" customWidth="1"/>
    <col min="14845" max="14845" width="52.5" style="36" customWidth="1"/>
    <col min="14846" max="14846" width="1" style="36" customWidth="1"/>
    <col min="14847" max="14847" width="18.5" style="36" customWidth="1"/>
    <col min="14848" max="14848" width="1.5" style="36" customWidth="1"/>
    <col min="14849" max="14849" width="18.5" style="36" customWidth="1"/>
    <col min="14850" max="14850" width="1.5" style="36" customWidth="1"/>
    <col min="14851" max="14851" width="1" style="36" customWidth="1"/>
    <col min="14852" max="14852" width="1.5" style="36" customWidth="1"/>
    <col min="14853" max="14853" width="13.5" style="36" bestFit="1" customWidth="1"/>
    <col min="14854" max="14854" width="18.5" style="36" bestFit="1" customWidth="1"/>
    <col min="14855" max="14855" width="16.5" style="36" customWidth="1"/>
    <col min="14856" max="14856" width="14.5" style="36" bestFit="1" customWidth="1"/>
    <col min="14857" max="15099" width="9.5" style="36"/>
    <col min="15100" max="15100" width="12.5" style="36" customWidth="1"/>
    <col min="15101" max="15101" width="52.5" style="36" customWidth="1"/>
    <col min="15102" max="15102" width="1" style="36" customWidth="1"/>
    <col min="15103" max="15103" width="18.5" style="36" customWidth="1"/>
    <col min="15104" max="15104" width="1.5" style="36" customWidth="1"/>
    <col min="15105" max="15105" width="18.5" style="36" customWidth="1"/>
    <col min="15106" max="15106" width="1.5" style="36" customWidth="1"/>
    <col min="15107" max="15107" width="1" style="36" customWidth="1"/>
    <col min="15108" max="15108" width="1.5" style="36" customWidth="1"/>
    <col min="15109" max="15109" width="13.5" style="36" bestFit="1" customWidth="1"/>
    <col min="15110" max="15110" width="18.5" style="36" bestFit="1" customWidth="1"/>
    <col min="15111" max="15111" width="16.5" style="36" customWidth="1"/>
    <col min="15112" max="15112" width="14.5" style="36" bestFit="1" customWidth="1"/>
    <col min="15113" max="15355" width="9.5" style="36"/>
    <col min="15356" max="15356" width="12.5" style="36" customWidth="1"/>
    <col min="15357" max="15357" width="52.5" style="36" customWidth="1"/>
    <col min="15358" max="15358" width="1" style="36" customWidth="1"/>
    <col min="15359" max="15359" width="18.5" style="36" customWidth="1"/>
    <col min="15360" max="15360" width="1.5" style="36" customWidth="1"/>
    <col min="15361" max="15361" width="18.5" style="36" customWidth="1"/>
    <col min="15362" max="15362" width="1.5" style="36" customWidth="1"/>
    <col min="15363" max="15363" width="1" style="36" customWidth="1"/>
    <col min="15364" max="15364" width="1.5" style="36" customWidth="1"/>
    <col min="15365" max="15365" width="13.5" style="36" bestFit="1" customWidth="1"/>
    <col min="15366" max="15366" width="18.5" style="36" bestFit="1" customWidth="1"/>
    <col min="15367" max="15367" width="16.5" style="36" customWidth="1"/>
    <col min="15368" max="15368" width="14.5" style="36" bestFit="1" customWidth="1"/>
    <col min="15369" max="15611" width="9.5" style="36"/>
    <col min="15612" max="15612" width="12.5" style="36" customWidth="1"/>
    <col min="15613" max="15613" width="52.5" style="36" customWidth="1"/>
    <col min="15614" max="15614" width="1" style="36" customWidth="1"/>
    <col min="15615" max="15615" width="18.5" style="36" customWidth="1"/>
    <col min="15616" max="15616" width="1.5" style="36" customWidth="1"/>
    <col min="15617" max="15617" width="18.5" style="36" customWidth="1"/>
    <col min="15618" max="15618" width="1.5" style="36" customWidth="1"/>
    <col min="15619" max="15619" width="1" style="36" customWidth="1"/>
    <col min="15620" max="15620" width="1.5" style="36" customWidth="1"/>
    <col min="15621" max="15621" width="13.5" style="36" bestFit="1" customWidth="1"/>
    <col min="15622" max="15622" width="18.5" style="36" bestFit="1" customWidth="1"/>
    <col min="15623" max="15623" width="16.5" style="36" customWidth="1"/>
    <col min="15624" max="15624" width="14.5" style="36" bestFit="1" customWidth="1"/>
    <col min="15625" max="15867" width="9.5" style="36"/>
    <col min="15868" max="15868" width="12.5" style="36" customWidth="1"/>
    <col min="15869" max="15869" width="52.5" style="36" customWidth="1"/>
    <col min="15870" max="15870" width="1" style="36" customWidth="1"/>
    <col min="15871" max="15871" width="18.5" style="36" customWidth="1"/>
    <col min="15872" max="15872" width="1.5" style="36" customWidth="1"/>
    <col min="15873" max="15873" width="18.5" style="36" customWidth="1"/>
    <col min="15874" max="15874" width="1.5" style="36" customWidth="1"/>
    <col min="15875" max="15875" width="1" style="36" customWidth="1"/>
    <col min="15876" max="15876" width="1.5" style="36" customWidth="1"/>
    <col min="15877" max="15877" width="13.5" style="36" bestFit="1" customWidth="1"/>
    <col min="15878" max="15878" width="18.5" style="36" bestFit="1" customWidth="1"/>
    <col min="15879" max="15879" width="16.5" style="36" customWidth="1"/>
    <col min="15880" max="15880" width="14.5" style="36" bestFit="1" customWidth="1"/>
    <col min="15881" max="16123" width="9.5" style="36"/>
    <col min="16124" max="16124" width="12.5" style="36" customWidth="1"/>
    <col min="16125" max="16125" width="52.5" style="36" customWidth="1"/>
    <col min="16126" max="16126" width="1" style="36" customWidth="1"/>
    <col min="16127" max="16127" width="18.5" style="36" customWidth="1"/>
    <col min="16128" max="16128" width="1.5" style="36" customWidth="1"/>
    <col min="16129" max="16129" width="18.5" style="36" customWidth="1"/>
    <col min="16130" max="16130" width="1.5" style="36" customWidth="1"/>
    <col min="16131" max="16131" width="1" style="36" customWidth="1"/>
    <col min="16132" max="16132" width="1.5" style="36" customWidth="1"/>
    <col min="16133" max="16133" width="13.5" style="36" bestFit="1" customWidth="1"/>
    <col min="16134" max="16134" width="18.5" style="36" bestFit="1" customWidth="1"/>
    <col min="16135" max="16135" width="16.5" style="36" customWidth="1"/>
    <col min="16136" max="16136" width="14.5" style="36" bestFit="1" customWidth="1"/>
    <col min="16137" max="16384" width="9.5" style="36"/>
  </cols>
  <sheetData>
    <row r="1" spans="2:6" x14ac:dyDescent="0.2">
      <c r="B1" s="304" t="str">
        <f>'قائمة الدخل'!B1:G1</f>
        <v>شركة معرض رمز الإمارات للسيارات</v>
      </c>
      <c r="C1" s="304"/>
      <c r="D1" s="304"/>
      <c r="E1" s="304"/>
    </row>
    <row r="2" spans="2:6" x14ac:dyDescent="0.2">
      <c r="B2" s="305" t="str">
        <f>'قائمة الدخل'!B2:G2</f>
        <v xml:space="preserve">شركــــــــــــــــــــــــة ذات مسئوليــــــــــــــــــــــــــــة محدودة </v>
      </c>
      <c r="C2" s="305"/>
      <c r="D2" s="305"/>
      <c r="E2" s="305"/>
    </row>
    <row r="3" spans="2:6" x14ac:dyDescent="0.2">
      <c r="B3" s="304" t="s">
        <v>94</v>
      </c>
      <c r="C3" s="304"/>
      <c r="D3" s="304"/>
      <c r="E3" s="304"/>
    </row>
    <row r="4" spans="2:6" x14ac:dyDescent="0.2">
      <c r="B4" s="180" t="s">
        <v>983</v>
      </c>
      <c r="C4" s="180"/>
      <c r="D4" s="180"/>
      <c r="E4" s="180"/>
    </row>
    <row r="5" spans="2:6" x14ac:dyDescent="0.2">
      <c r="B5" s="80" t="s">
        <v>25</v>
      </c>
      <c r="C5" s="37"/>
      <c r="D5" s="37"/>
      <c r="E5" s="37"/>
    </row>
    <row r="6" spans="2:6" x14ac:dyDescent="0.2">
      <c r="B6" s="180"/>
      <c r="C6" s="180"/>
      <c r="D6" s="180"/>
      <c r="E6" s="180"/>
    </row>
    <row r="7" spans="2:6" x14ac:dyDescent="0.2">
      <c r="B7" s="40"/>
      <c r="C7" s="91" t="str">
        <f>'المركز المالي'!E7</f>
        <v>31 ديسمبر 2024م</v>
      </c>
      <c r="D7" s="241"/>
      <c r="E7" s="91" t="str">
        <f>'المركز المالي'!G7</f>
        <v>31 ديسمبر 2023م</v>
      </c>
    </row>
    <row r="8" spans="2:6" x14ac:dyDescent="0.2">
      <c r="B8" s="196" t="s">
        <v>31</v>
      </c>
      <c r="C8" s="242"/>
      <c r="D8" s="241"/>
      <c r="E8" s="242"/>
    </row>
    <row r="9" spans="2:6" x14ac:dyDescent="0.2">
      <c r="B9" s="19" t="s">
        <v>32</v>
      </c>
      <c r="C9" s="13">
        <f>'قائمة الدخل'!E20</f>
        <v>16615507</v>
      </c>
      <c r="D9" s="13"/>
      <c r="E9" s="13">
        <f>'قائمة الدخل'!G20</f>
        <v>8698957</v>
      </c>
    </row>
    <row r="10" spans="2:6" s="81" customFormat="1" x14ac:dyDescent="0.5">
      <c r="B10" s="197" t="s">
        <v>98</v>
      </c>
      <c r="C10" s="8"/>
      <c r="D10" s="8"/>
      <c r="E10" s="13"/>
      <c r="F10" s="2"/>
    </row>
    <row r="11" spans="2:6" s="81" customFormat="1" x14ac:dyDescent="0.5">
      <c r="B11" s="20" t="s">
        <v>584</v>
      </c>
      <c r="C11" s="5">
        <f>'8'!S15</f>
        <v>402914</v>
      </c>
      <c r="D11" s="8"/>
      <c r="E11" s="5">
        <v>154621</v>
      </c>
      <c r="F11" s="2"/>
    </row>
    <row r="12" spans="2:6" s="81" customFormat="1" x14ac:dyDescent="0.5">
      <c r="B12" s="20" t="s">
        <v>110</v>
      </c>
      <c r="C12" s="5">
        <f>'10-9'!F14</f>
        <v>7536</v>
      </c>
      <c r="D12" s="8"/>
      <c r="E12" s="5">
        <v>7536</v>
      </c>
      <c r="F12" s="2"/>
    </row>
    <row r="13" spans="2:6" s="81" customFormat="1" x14ac:dyDescent="0.5">
      <c r="B13" s="20" t="s">
        <v>33</v>
      </c>
      <c r="C13" s="5">
        <f>'13-14'!H9</f>
        <v>64188</v>
      </c>
      <c r="D13" s="8"/>
      <c r="E13" s="5">
        <f>'13-14'!J9</f>
        <v>39968</v>
      </c>
      <c r="F13" s="2"/>
    </row>
    <row r="14" spans="2:6" s="81" customFormat="1" x14ac:dyDescent="0.5">
      <c r="B14" s="20" t="s">
        <v>573</v>
      </c>
      <c r="C14" s="5">
        <f>'12-11'!C32</f>
        <v>1116288</v>
      </c>
      <c r="D14" s="8"/>
      <c r="E14" s="5">
        <f>'12-11'!E32</f>
        <v>745711</v>
      </c>
      <c r="F14" s="2"/>
    </row>
    <row r="15" spans="2:6" s="81" customFormat="1" x14ac:dyDescent="0.5">
      <c r="B15" s="19"/>
      <c r="C15" s="198">
        <f>SUM(C9:C14)</f>
        <v>18206433</v>
      </c>
      <c r="D15" s="8"/>
      <c r="E15" s="198">
        <f>SUM(E9:E14)</f>
        <v>9646793</v>
      </c>
      <c r="F15" s="2"/>
    </row>
    <row r="16" spans="2:6" x14ac:dyDescent="0.2">
      <c r="B16" s="197" t="s">
        <v>34</v>
      </c>
      <c r="C16" s="12"/>
      <c r="D16" s="5"/>
      <c r="E16" s="13"/>
    </row>
    <row r="17" spans="2:6" x14ac:dyDescent="0.2">
      <c r="B17" s="20" t="s">
        <v>81</v>
      </c>
      <c r="C17" s="5">
        <f>'المركز المالي'!G10-'المركز المالي'!E10</f>
        <v>1743040</v>
      </c>
      <c r="D17" s="11"/>
      <c r="E17" s="5">
        <v>-1523675</v>
      </c>
    </row>
    <row r="18" spans="2:6" x14ac:dyDescent="0.2">
      <c r="B18" s="20" t="s">
        <v>83</v>
      </c>
      <c r="C18" s="5">
        <f>'المركز المالي'!G11-'المركز المالي'!E11</f>
        <v>-7971697</v>
      </c>
      <c r="D18" s="11"/>
      <c r="E18" s="5">
        <v>-6955102</v>
      </c>
    </row>
    <row r="19" spans="2:6" x14ac:dyDescent="0.2">
      <c r="B19" s="20" t="s">
        <v>710</v>
      </c>
      <c r="C19" s="5">
        <f>'المركز المالي'!G12-'المركز المالي'!E12</f>
        <v>-22516492</v>
      </c>
      <c r="D19" s="11"/>
      <c r="E19" s="5">
        <v>-1307647</v>
      </c>
    </row>
    <row r="20" spans="2:6" x14ac:dyDescent="0.2">
      <c r="B20" s="20" t="s">
        <v>571</v>
      </c>
      <c r="C20" s="5">
        <v>0</v>
      </c>
      <c r="D20" s="11"/>
      <c r="E20" s="5">
        <v>7064335</v>
      </c>
    </row>
    <row r="21" spans="2:6" x14ac:dyDescent="0.2">
      <c r="B21" s="20" t="s">
        <v>48</v>
      </c>
      <c r="C21" s="5">
        <f>'المركز المالي'!G13-'المركز المالي'!E13</f>
        <v>-9155491</v>
      </c>
      <c r="D21" s="11"/>
      <c r="E21" s="5">
        <v>-18535402</v>
      </c>
    </row>
    <row r="22" spans="2:6" x14ac:dyDescent="0.2">
      <c r="B22" s="20" t="s">
        <v>82</v>
      </c>
      <c r="C22" s="5">
        <f>'المركز المالي'!E23-'المركز المالي'!G23</f>
        <v>17168135</v>
      </c>
      <c r="D22" s="11"/>
      <c r="E22" s="5">
        <v>22588798</v>
      </c>
    </row>
    <row r="23" spans="2:6" x14ac:dyDescent="0.2">
      <c r="B23" s="20" t="s">
        <v>575</v>
      </c>
      <c r="C23" s="5">
        <f>'المركز المالي'!E24-'المركز المالي'!G24</f>
        <v>244613</v>
      </c>
      <c r="D23" s="11"/>
      <c r="E23" s="5">
        <v>-78910</v>
      </c>
    </row>
    <row r="24" spans="2:6" x14ac:dyDescent="0.2">
      <c r="B24" s="36" t="s">
        <v>80</v>
      </c>
      <c r="C24" s="5">
        <f>'12-11'!C33</f>
        <v>-745711</v>
      </c>
      <c r="D24" s="5"/>
      <c r="E24" s="5">
        <v>-624010</v>
      </c>
    </row>
    <row r="25" spans="2:6" x14ac:dyDescent="0.2">
      <c r="B25" s="19" t="s">
        <v>993</v>
      </c>
      <c r="C25" s="9">
        <f>SUM(C15:C24)</f>
        <v>-3027170</v>
      </c>
      <c r="D25" s="8"/>
      <c r="E25" s="9">
        <f>SUM(E15:E24)</f>
        <v>10275180</v>
      </c>
    </row>
    <row r="26" spans="2:6" s="81" customFormat="1" x14ac:dyDescent="0.5">
      <c r="B26" s="20"/>
      <c r="C26" s="12"/>
      <c r="D26" s="5"/>
      <c r="E26" s="13"/>
      <c r="F26" s="2"/>
    </row>
    <row r="27" spans="2:6" x14ac:dyDescent="0.2">
      <c r="B27" s="196" t="s">
        <v>35</v>
      </c>
      <c r="C27" s="12"/>
      <c r="D27" s="5"/>
      <c r="E27" s="13"/>
    </row>
    <row r="28" spans="2:6" x14ac:dyDescent="0.2">
      <c r="B28" s="20" t="s">
        <v>577</v>
      </c>
      <c r="C28" s="5">
        <f>-'8'!S10</f>
        <v>-533595</v>
      </c>
      <c r="D28" s="11"/>
      <c r="E28" s="5">
        <v>-843169</v>
      </c>
    </row>
    <row r="29" spans="2:6" hidden="1" x14ac:dyDescent="0.2">
      <c r="B29" s="20" t="s">
        <v>581</v>
      </c>
      <c r="C29" s="5">
        <f>'10-9'!F10</f>
        <v>0</v>
      </c>
      <c r="D29" s="11"/>
      <c r="E29" s="5">
        <v>0</v>
      </c>
    </row>
    <row r="30" spans="2:6" x14ac:dyDescent="0.2">
      <c r="B30" s="19" t="s">
        <v>576</v>
      </c>
      <c r="C30" s="9">
        <f>SUM(C28:C29)</f>
        <v>-533595</v>
      </c>
      <c r="D30" s="8"/>
      <c r="E30" s="9">
        <f>SUM(E28:E29)</f>
        <v>-843169</v>
      </c>
    </row>
    <row r="31" spans="2:6" x14ac:dyDescent="0.2">
      <c r="B31" s="19"/>
      <c r="C31" s="8"/>
      <c r="D31" s="8"/>
      <c r="E31" s="8"/>
    </row>
    <row r="32" spans="2:6" x14ac:dyDescent="0.2">
      <c r="B32" s="99" t="s">
        <v>111</v>
      </c>
      <c r="C32" s="8"/>
      <c r="D32" s="8"/>
      <c r="E32" s="8"/>
    </row>
    <row r="33" spans="2:5" x14ac:dyDescent="0.2">
      <c r="B33" s="20" t="s">
        <v>112</v>
      </c>
      <c r="C33" s="5">
        <f>'المركز المالي'!E29-'المركز المالي'!G29</f>
        <v>1512873</v>
      </c>
      <c r="D33" s="8"/>
      <c r="E33" s="5">
        <v>-246412</v>
      </c>
    </row>
    <row r="34" spans="2:5" x14ac:dyDescent="0.2">
      <c r="B34" s="20" t="s">
        <v>554</v>
      </c>
      <c r="C34" s="5">
        <f>'المركز المالي'!E22-'المركز المالي'!G22</f>
        <v>8210000</v>
      </c>
      <c r="D34" s="8"/>
      <c r="E34" s="5">
        <v>-2013540</v>
      </c>
    </row>
    <row r="35" spans="2:5" x14ac:dyDescent="0.2">
      <c r="B35" s="20" t="s">
        <v>734</v>
      </c>
      <c r="C35" s="5">
        <f>'قائمة التغيرات'!I20</f>
        <v>-4349478</v>
      </c>
      <c r="D35" s="8"/>
      <c r="E35" s="5">
        <v>-3134590</v>
      </c>
    </row>
    <row r="36" spans="2:5" x14ac:dyDescent="0.2">
      <c r="B36" s="19" t="s">
        <v>994</v>
      </c>
      <c r="C36" s="9">
        <f>SUM(C33:C35)</f>
        <v>5373395</v>
      </c>
      <c r="D36" s="8"/>
      <c r="E36" s="9">
        <f>SUM(E33:E35)</f>
        <v>-5394542</v>
      </c>
    </row>
    <row r="37" spans="2:5" x14ac:dyDescent="0.2">
      <c r="B37" s="20"/>
      <c r="C37" s="8"/>
      <c r="D37" s="8"/>
      <c r="E37" s="8"/>
    </row>
    <row r="38" spans="2:5" x14ac:dyDescent="0.2">
      <c r="B38" s="20" t="s">
        <v>99</v>
      </c>
      <c r="C38" s="5">
        <f>C36+C30+C25</f>
        <v>1812630</v>
      </c>
      <c r="D38" s="5"/>
      <c r="E38" s="5">
        <f>E36+E30+E25</f>
        <v>4037469</v>
      </c>
    </row>
    <row r="39" spans="2:5" x14ac:dyDescent="0.2">
      <c r="B39" s="20" t="s">
        <v>36</v>
      </c>
      <c r="C39" s="5">
        <f>E40</f>
        <v>6221455</v>
      </c>
      <c r="D39" s="8"/>
      <c r="E39" s="13">
        <v>2183986</v>
      </c>
    </row>
    <row r="40" spans="2:5" ht="21" thickBot="1" x14ac:dyDescent="0.25">
      <c r="B40" s="19" t="s">
        <v>37</v>
      </c>
      <c r="C40" s="7">
        <f>SUM(C38:C39)</f>
        <v>8034085</v>
      </c>
      <c r="D40" s="8"/>
      <c r="E40" s="16">
        <f>SUM(E38:E39)</f>
        <v>6221455</v>
      </c>
    </row>
    <row r="41" spans="2:5" ht="21" thickTop="1" x14ac:dyDescent="0.2">
      <c r="B41" s="20"/>
      <c r="D41" s="199"/>
    </row>
    <row r="42" spans="2:5" x14ac:dyDescent="0.2">
      <c r="B42" s="301" t="s">
        <v>960</v>
      </c>
      <c r="C42" s="301"/>
      <c r="D42" s="301"/>
      <c r="E42" s="301"/>
    </row>
    <row r="43" spans="2:5" x14ac:dyDescent="0.2">
      <c r="B43" s="302">
        <v>8</v>
      </c>
      <c r="C43" s="302"/>
      <c r="D43" s="302"/>
      <c r="E43" s="302"/>
    </row>
    <row r="44" spans="2:5" x14ac:dyDescent="0.2">
      <c r="B44" s="306"/>
      <c r="C44" s="306"/>
      <c r="D44" s="306"/>
      <c r="E44" s="306"/>
    </row>
    <row r="45" spans="2:5" x14ac:dyDescent="0.2">
      <c r="B45" s="20"/>
      <c r="D45" s="199"/>
    </row>
    <row r="46" spans="2:5" x14ac:dyDescent="0.2">
      <c r="C46" s="50">
        <f>'المركز المالي'!E9</f>
        <v>8034085</v>
      </c>
      <c r="E46" s="27">
        <f>C40-C46</f>
        <v>0</v>
      </c>
    </row>
    <row r="49" spans="3:5" x14ac:dyDescent="0.2">
      <c r="C49" s="200"/>
    </row>
    <row r="50" spans="3:5" x14ac:dyDescent="0.2">
      <c r="C50" s="271">
        <f>C40-'المركز المالي'!E9</f>
        <v>0</v>
      </c>
      <c r="E50" s="27">
        <f>E40-'المركز المالي'!G9</f>
        <v>0</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B1:E1"/>
    <mergeCell ref="B2:E2"/>
    <mergeCell ref="B42:E42"/>
    <mergeCell ref="B43:E44"/>
    <mergeCell ref="B3:E3"/>
  </mergeCells>
  <printOptions horizontalCentered="1"/>
  <pageMargins left="0.43307086614173229" right="0.59055118110236227" top="0.62992125984251968" bottom="0" header="0.23622047244094491" footer="0"/>
  <pageSetup paperSize="9" scale="88" firstPageNumber="5" orientation="portrait"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5"/>
  <dimension ref="B2:K28"/>
  <sheetViews>
    <sheetView rightToLeft="1" view="pageBreakPreview" topLeftCell="A19" zoomScale="130" zoomScaleNormal="90" zoomScaleSheetLayoutView="130" zoomScalePageLayoutView="90" workbookViewId="0">
      <selection activeCell="B28" sqref="B28:F28"/>
    </sheetView>
  </sheetViews>
  <sheetFormatPr defaultColWidth="9.5" defaultRowHeight="20.25" x14ac:dyDescent="0.2"/>
  <cols>
    <col min="1" max="1" width="2.125" style="36" customWidth="1"/>
    <col min="2" max="2" width="43.25" style="36" bestFit="1" customWidth="1"/>
    <col min="3" max="3" width="13" style="36" customWidth="1"/>
    <col min="4" max="4" width="1.5" style="36" customWidth="1"/>
    <col min="5" max="5" width="13.75" style="36" customWidth="1"/>
    <col min="6" max="7" width="2.125" style="36" customWidth="1"/>
    <col min="8" max="10" width="9.5" style="36"/>
    <col min="11" max="11" width="14.5" style="36" customWidth="1"/>
    <col min="12" max="250" width="9.5" style="36"/>
    <col min="251" max="251" width="12.5" style="36" customWidth="1"/>
    <col min="252" max="252" width="34.5" style="36" customWidth="1"/>
    <col min="253" max="253" width="2.5" style="36" customWidth="1"/>
    <col min="254" max="255" width="8.5" style="36" customWidth="1"/>
    <col min="256" max="257" width="17.5" style="36" customWidth="1"/>
    <col min="258" max="258" width="0.5" style="36" customWidth="1"/>
    <col min="259" max="259" width="12.5" style="36" bestFit="1" customWidth="1"/>
    <col min="260" max="506" width="9.5" style="36"/>
    <col min="507" max="507" width="12.5" style="36" customWidth="1"/>
    <col min="508" max="508" width="34.5" style="36" customWidth="1"/>
    <col min="509" max="509" width="2.5" style="36" customWidth="1"/>
    <col min="510" max="511" width="8.5" style="36" customWidth="1"/>
    <col min="512" max="513" width="17.5" style="36" customWidth="1"/>
    <col min="514" max="514" width="0.5" style="36" customWidth="1"/>
    <col min="515" max="515" width="12.5" style="36" bestFit="1" customWidth="1"/>
    <col min="516" max="762" width="9.5" style="36"/>
    <col min="763" max="763" width="12.5" style="36" customWidth="1"/>
    <col min="764" max="764" width="34.5" style="36" customWidth="1"/>
    <col min="765" max="765" width="2.5" style="36" customWidth="1"/>
    <col min="766" max="767" width="8.5" style="36" customWidth="1"/>
    <col min="768" max="769" width="17.5" style="36" customWidth="1"/>
    <col min="770" max="770" width="0.5" style="36" customWidth="1"/>
    <col min="771" max="771" width="12.5" style="36" bestFit="1" customWidth="1"/>
    <col min="772" max="1018" width="9.5" style="36"/>
    <col min="1019" max="1019" width="12.5" style="36" customWidth="1"/>
    <col min="1020" max="1020" width="34.5" style="36" customWidth="1"/>
    <col min="1021" max="1021" width="2.5" style="36" customWidth="1"/>
    <col min="1022" max="1023" width="8.5" style="36" customWidth="1"/>
    <col min="1024" max="1025" width="17.5" style="36" customWidth="1"/>
    <col min="1026" max="1026" width="0.5" style="36" customWidth="1"/>
    <col min="1027" max="1027" width="12.5" style="36" bestFit="1" customWidth="1"/>
    <col min="1028" max="1274" width="9.5" style="36"/>
    <col min="1275" max="1275" width="12.5" style="36" customWidth="1"/>
    <col min="1276" max="1276" width="34.5" style="36" customWidth="1"/>
    <col min="1277" max="1277" width="2.5" style="36" customWidth="1"/>
    <col min="1278" max="1279" width="8.5" style="36" customWidth="1"/>
    <col min="1280" max="1281" width="17.5" style="36" customWidth="1"/>
    <col min="1282" max="1282" width="0.5" style="36" customWidth="1"/>
    <col min="1283" max="1283" width="12.5" style="36" bestFit="1" customWidth="1"/>
    <col min="1284" max="1530" width="9.5" style="36"/>
    <col min="1531" max="1531" width="12.5" style="36" customWidth="1"/>
    <col min="1532" max="1532" width="34.5" style="36" customWidth="1"/>
    <col min="1533" max="1533" width="2.5" style="36" customWidth="1"/>
    <col min="1534" max="1535" width="8.5" style="36" customWidth="1"/>
    <col min="1536" max="1537" width="17.5" style="36" customWidth="1"/>
    <col min="1538" max="1538" width="0.5" style="36" customWidth="1"/>
    <col min="1539" max="1539" width="12.5" style="36" bestFit="1" customWidth="1"/>
    <col min="1540" max="1786" width="9.5" style="36"/>
    <col min="1787" max="1787" width="12.5" style="36" customWidth="1"/>
    <col min="1788" max="1788" width="34.5" style="36" customWidth="1"/>
    <col min="1789" max="1789" width="2.5" style="36" customWidth="1"/>
    <col min="1790" max="1791" width="8.5" style="36" customWidth="1"/>
    <col min="1792" max="1793" width="17.5" style="36" customWidth="1"/>
    <col min="1794" max="1794" width="0.5" style="36" customWidth="1"/>
    <col min="1795" max="1795" width="12.5" style="36" bestFit="1" customWidth="1"/>
    <col min="1796" max="2042" width="9.5" style="36"/>
    <col min="2043" max="2043" width="12.5" style="36" customWidth="1"/>
    <col min="2044" max="2044" width="34.5" style="36" customWidth="1"/>
    <col min="2045" max="2045" width="2.5" style="36" customWidth="1"/>
    <col min="2046" max="2047" width="8.5" style="36" customWidth="1"/>
    <col min="2048" max="2049" width="17.5" style="36" customWidth="1"/>
    <col min="2050" max="2050" width="0.5" style="36" customWidth="1"/>
    <col min="2051" max="2051" width="12.5" style="36" bestFit="1" customWidth="1"/>
    <col min="2052" max="2298" width="9.5" style="36"/>
    <col min="2299" max="2299" width="12.5" style="36" customWidth="1"/>
    <col min="2300" max="2300" width="34.5" style="36" customWidth="1"/>
    <col min="2301" max="2301" width="2.5" style="36" customWidth="1"/>
    <col min="2302" max="2303" width="8.5" style="36" customWidth="1"/>
    <col min="2304" max="2305" width="17.5" style="36" customWidth="1"/>
    <col min="2306" max="2306" width="0.5" style="36" customWidth="1"/>
    <col min="2307" max="2307" width="12.5" style="36" bestFit="1" customWidth="1"/>
    <col min="2308" max="2554" width="9.5" style="36"/>
    <col min="2555" max="2555" width="12.5" style="36" customWidth="1"/>
    <col min="2556" max="2556" width="34.5" style="36" customWidth="1"/>
    <col min="2557" max="2557" width="2.5" style="36" customWidth="1"/>
    <col min="2558" max="2559" width="8.5" style="36" customWidth="1"/>
    <col min="2560" max="2561" width="17.5" style="36" customWidth="1"/>
    <col min="2562" max="2562" width="0.5" style="36" customWidth="1"/>
    <col min="2563" max="2563" width="12.5" style="36" bestFit="1" customWidth="1"/>
    <col min="2564" max="2810" width="9.5" style="36"/>
    <col min="2811" max="2811" width="12.5" style="36" customWidth="1"/>
    <col min="2812" max="2812" width="34.5" style="36" customWidth="1"/>
    <col min="2813" max="2813" width="2.5" style="36" customWidth="1"/>
    <col min="2814" max="2815" width="8.5" style="36" customWidth="1"/>
    <col min="2816" max="2817" width="17.5" style="36" customWidth="1"/>
    <col min="2818" max="2818" width="0.5" style="36" customWidth="1"/>
    <col min="2819" max="2819" width="12.5" style="36" bestFit="1" customWidth="1"/>
    <col min="2820" max="3066" width="9.5" style="36"/>
    <col min="3067" max="3067" width="12.5" style="36" customWidth="1"/>
    <col min="3068" max="3068" width="34.5" style="36" customWidth="1"/>
    <col min="3069" max="3069" width="2.5" style="36" customWidth="1"/>
    <col min="3070" max="3071" width="8.5" style="36" customWidth="1"/>
    <col min="3072" max="3073" width="17.5" style="36" customWidth="1"/>
    <col min="3074" max="3074" width="0.5" style="36" customWidth="1"/>
    <col min="3075" max="3075" width="12.5" style="36" bestFit="1" customWidth="1"/>
    <col min="3076" max="3322" width="9.5" style="36"/>
    <col min="3323" max="3323" width="12.5" style="36" customWidth="1"/>
    <col min="3324" max="3324" width="34.5" style="36" customWidth="1"/>
    <col min="3325" max="3325" width="2.5" style="36" customWidth="1"/>
    <col min="3326" max="3327" width="8.5" style="36" customWidth="1"/>
    <col min="3328" max="3329" width="17.5" style="36" customWidth="1"/>
    <col min="3330" max="3330" width="0.5" style="36" customWidth="1"/>
    <col min="3331" max="3331" width="12.5" style="36" bestFit="1" customWidth="1"/>
    <col min="3332" max="3578" width="9.5" style="36"/>
    <col min="3579" max="3579" width="12.5" style="36" customWidth="1"/>
    <col min="3580" max="3580" width="34.5" style="36" customWidth="1"/>
    <col min="3581" max="3581" width="2.5" style="36" customWidth="1"/>
    <col min="3582" max="3583" width="8.5" style="36" customWidth="1"/>
    <col min="3584" max="3585" width="17.5" style="36" customWidth="1"/>
    <col min="3586" max="3586" width="0.5" style="36" customWidth="1"/>
    <col min="3587" max="3587" width="12.5" style="36" bestFit="1" customWidth="1"/>
    <col min="3588" max="3834" width="9.5" style="36"/>
    <col min="3835" max="3835" width="12.5" style="36" customWidth="1"/>
    <col min="3836" max="3836" width="34.5" style="36" customWidth="1"/>
    <col min="3837" max="3837" width="2.5" style="36" customWidth="1"/>
    <col min="3838" max="3839" width="8.5" style="36" customWidth="1"/>
    <col min="3840" max="3841" width="17.5" style="36" customWidth="1"/>
    <col min="3842" max="3842" width="0.5" style="36" customWidth="1"/>
    <col min="3843" max="3843" width="12.5" style="36" bestFit="1" customWidth="1"/>
    <col min="3844" max="4090" width="9.5" style="36"/>
    <col min="4091" max="4091" width="12.5" style="36" customWidth="1"/>
    <col min="4092" max="4092" width="34.5" style="36" customWidth="1"/>
    <col min="4093" max="4093" width="2.5" style="36" customWidth="1"/>
    <col min="4094" max="4095" width="8.5" style="36" customWidth="1"/>
    <col min="4096" max="4097" width="17.5" style="36" customWidth="1"/>
    <col min="4098" max="4098" width="0.5" style="36" customWidth="1"/>
    <col min="4099" max="4099" width="12.5" style="36" bestFit="1" customWidth="1"/>
    <col min="4100" max="4346" width="9.5" style="36"/>
    <col min="4347" max="4347" width="12.5" style="36" customWidth="1"/>
    <col min="4348" max="4348" width="34.5" style="36" customWidth="1"/>
    <col min="4349" max="4349" width="2.5" style="36" customWidth="1"/>
    <col min="4350" max="4351" width="8.5" style="36" customWidth="1"/>
    <col min="4352" max="4353" width="17.5" style="36" customWidth="1"/>
    <col min="4354" max="4354" width="0.5" style="36" customWidth="1"/>
    <col min="4355" max="4355" width="12.5" style="36" bestFit="1" customWidth="1"/>
    <col min="4356" max="4602" width="9.5" style="36"/>
    <col min="4603" max="4603" width="12.5" style="36" customWidth="1"/>
    <col min="4604" max="4604" width="34.5" style="36" customWidth="1"/>
    <col min="4605" max="4605" width="2.5" style="36" customWidth="1"/>
    <col min="4606" max="4607" width="8.5" style="36" customWidth="1"/>
    <col min="4608" max="4609" width="17.5" style="36" customWidth="1"/>
    <col min="4610" max="4610" width="0.5" style="36" customWidth="1"/>
    <col min="4611" max="4611" width="12.5" style="36" bestFit="1" customWidth="1"/>
    <col min="4612" max="4858" width="9.5" style="36"/>
    <col min="4859" max="4859" width="12.5" style="36" customWidth="1"/>
    <col min="4860" max="4860" width="34.5" style="36" customWidth="1"/>
    <col min="4861" max="4861" width="2.5" style="36" customWidth="1"/>
    <col min="4862" max="4863" width="8.5" style="36" customWidth="1"/>
    <col min="4864" max="4865" width="17.5" style="36" customWidth="1"/>
    <col min="4866" max="4866" width="0.5" style="36" customWidth="1"/>
    <col min="4867" max="4867" width="12.5" style="36" bestFit="1" customWidth="1"/>
    <col min="4868" max="5114" width="9.5" style="36"/>
    <col min="5115" max="5115" width="12.5" style="36" customWidth="1"/>
    <col min="5116" max="5116" width="34.5" style="36" customWidth="1"/>
    <col min="5117" max="5117" width="2.5" style="36" customWidth="1"/>
    <col min="5118" max="5119" width="8.5" style="36" customWidth="1"/>
    <col min="5120" max="5121" width="17.5" style="36" customWidth="1"/>
    <col min="5122" max="5122" width="0.5" style="36" customWidth="1"/>
    <col min="5123" max="5123" width="12.5" style="36" bestFit="1" customWidth="1"/>
    <col min="5124" max="5370" width="9.5" style="36"/>
    <col min="5371" max="5371" width="12.5" style="36" customWidth="1"/>
    <col min="5372" max="5372" width="34.5" style="36" customWidth="1"/>
    <col min="5373" max="5373" width="2.5" style="36" customWidth="1"/>
    <col min="5374" max="5375" width="8.5" style="36" customWidth="1"/>
    <col min="5376" max="5377" width="17.5" style="36" customWidth="1"/>
    <col min="5378" max="5378" width="0.5" style="36" customWidth="1"/>
    <col min="5379" max="5379" width="12.5" style="36" bestFit="1" customWidth="1"/>
    <col min="5380" max="5626" width="9.5" style="36"/>
    <col min="5627" max="5627" width="12.5" style="36" customWidth="1"/>
    <col min="5628" max="5628" width="34.5" style="36" customWidth="1"/>
    <col min="5629" max="5629" width="2.5" style="36" customWidth="1"/>
    <col min="5630" max="5631" width="8.5" style="36" customWidth="1"/>
    <col min="5632" max="5633" width="17.5" style="36" customWidth="1"/>
    <col min="5634" max="5634" width="0.5" style="36" customWidth="1"/>
    <col min="5635" max="5635" width="12.5" style="36" bestFit="1" customWidth="1"/>
    <col min="5636" max="5882" width="9.5" style="36"/>
    <col min="5883" max="5883" width="12.5" style="36" customWidth="1"/>
    <col min="5884" max="5884" width="34.5" style="36" customWidth="1"/>
    <col min="5885" max="5885" width="2.5" style="36" customWidth="1"/>
    <col min="5886" max="5887" width="8.5" style="36" customWidth="1"/>
    <col min="5888" max="5889" width="17.5" style="36" customWidth="1"/>
    <col min="5890" max="5890" width="0.5" style="36" customWidth="1"/>
    <col min="5891" max="5891" width="12.5" style="36" bestFit="1" customWidth="1"/>
    <col min="5892" max="6138" width="9.5" style="36"/>
    <col min="6139" max="6139" width="12.5" style="36" customWidth="1"/>
    <col min="6140" max="6140" width="34.5" style="36" customWidth="1"/>
    <col min="6141" max="6141" width="2.5" style="36" customWidth="1"/>
    <col min="6142" max="6143" width="8.5" style="36" customWidth="1"/>
    <col min="6144" max="6145" width="17.5" style="36" customWidth="1"/>
    <col min="6146" max="6146" width="0.5" style="36" customWidth="1"/>
    <col min="6147" max="6147" width="12.5" style="36" bestFit="1" customWidth="1"/>
    <col min="6148" max="6394" width="9.5" style="36"/>
    <col min="6395" max="6395" width="12.5" style="36" customWidth="1"/>
    <col min="6396" max="6396" width="34.5" style="36" customWidth="1"/>
    <col min="6397" max="6397" width="2.5" style="36" customWidth="1"/>
    <col min="6398" max="6399" width="8.5" style="36" customWidth="1"/>
    <col min="6400" max="6401" width="17.5" style="36" customWidth="1"/>
    <col min="6402" max="6402" width="0.5" style="36" customWidth="1"/>
    <col min="6403" max="6403" width="12.5" style="36" bestFit="1" customWidth="1"/>
    <col min="6404" max="6650" width="9.5" style="36"/>
    <col min="6651" max="6651" width="12.5" style="36" customWidth="1"/>
    <col min="6652" max="6652" width="34.5" style="36" customWidth="1"/>
    <col min="6653" max="6653" width="2.5" style="36" customWidth="1"/>
    <col min="6654" max="6655" width="8.5" style="36" customWidth="1"/>
    <col min="6656" max="6657" width="17.5" style="36" customWidth="1"/>
    <col min="6658" max="6658" width="0.5" style="36" customWidth="1"/>
    <col min="6659" max="6659" width="12.5" style="36" bestFit="1" customWidth="1"/>
    <col min="6660" max="6906" width="9.5" style="36"/>
    <col min="6907" max="6907" width="12.5" style="36" customWidth="1"/>
    <col min="6908" max="6908" width="34.5" style="36" customWidth="1"/>
    <col min="6909" max="6909" width="2.5" style="36" customWidth="1"/>
    <col min="6910" max="6911" width="8.5" style="36" customWidth="1"/>
    <col min="6912" max="6913" width="17.5" style="36" customWidth="1"/>
    <col min="6914" max="6914" width="0.5" style="36" customWidth="1"/>
    <col min="6915" max="6915" width="12.5" style="36" bestFit="1" customWidth="1"/>
    <col min="6916" max="7162" width="9.5" style="36"/>
    <col min="7163" max="7163" width="12.5" style="36" customWidth="1"/>
    <col min="7164" max="7164" width="34.5" style="36" customWidth="1"/>
    <col min="7165" max="7165" width="2.5" style="36" customWidth="1"/>
    <col min="7166" max="7167" width="8.5" style="36" customWidth="1"/>
    <col min="7168" max="7169" width="17.5" style="36" customWidth="1"/>
    <col min="7170" max="7170" width="0.5" style="36" customWidth="1"/>
    <col min="7171" max="7171" width="12.5" style="36" bestFit="1" customWidth="1"/>
    <col min="7172" max="7418" width="9.5" style="36"/>
    <col min="7419" max="7419" width="12.5" style="36" customWidth="1"/>
    <col min="7420" max="7420" width="34.5" style="36" customWidth="1"/>
    <col min="7421" max="7421" width="2.5" style="36" customWidth="1"/>
    <col min="7422" max="7423" width="8.5" style="36" customWidth="1"/>
    <col min="7424" max="7425" width="17.5" style="36" customWidth="1"/>
    <col min="7426" max="7426" width="0.5" style="36" customWidth="1"/>
    <col min="7427" max="7427" width="12.5" style="36" bestFit="1" customWidth="1"/>
    <col min="7428" max="7674" width="9.5" style="36"/>
    <col min="7675" max="7675" width="12.5" style="36" customWidth="1"/>
    <col min="7676" max="7676" width="34.5" style="36" customWidth="1"/>
    <col min="7677" max="7677" width="2.5" style="36" customWidth="1"/>
    <col min="7678" max="7679" width="8.5" style="36" customWidth="1"/>
    <col min="7680" max="7681" width="17.5" style="36" customWidth="1"/>
    <col min="7682" max="7682" width="0.5" style="36" customWidth="1"/>
    <col min="7683" max="7683" width="12.5" style="36" bestFit="1" customWidth="1"/>
    <col min="7684" max="7930" width="9.5" style="36"/>
    <col min="7931" max="7931" width="12.5" style="36" customWidth="1"/>
    <col min="7932" max="7932" width="34.5" style="36" customWidth="1"/>
    <col min="7933" max="7933" width="2.5" style="36" customWidth="1"/>
    <col min="7934" max="7935" width="8.5" style="36" customWidth="1"/>
    <col min="7936" max="7937" width="17.5" style="36" customWidth="1"/>
    <col min="7938" max="7938" width="0.5" style="36" customWidth="1"/>
    <col min="7939" max="7939" width="12.5" style="36" bestFit="1" customWidth="1"/>
    <col min="7940" max="8186" width="9.5" style="36"/>
    <col min="8187" max="8187" width="12.5" style="36" customWidth="1"/>
    <col min="8188" max="8188" width="34.5" style="36" customWidth="1"/>
    <col min="8189" max="8189" width="2.5" style="36" customWidth="1"/>
    <col min="8190" max="8191" width="8.5" style="36" customWidth="1"/>
    <col min="8192" max="8193" width="17.5" style="36" customWidth="1"/>
    <col min="8194" max="8194" width="0.5" style="36" customWidth="1"/>
    <col min="8195" max="8195" width="12.5" style="36" bestFit="1" customWidth="1"/>
    <col min="8196" max="8442" width="9.5" style="36"/>
    <col min="8443" max="8443" width="12.5" style="36" customWidth="1"/>
    <col min="8444" max="8444" width="34.5" style="36" customWidth="1"/>
    <col min="8445" max="8445" width="2.5" style="36" customWidth="1"/>
    <col min="8446" max="8447" width="8.5" style="36" customWidth="1"/>
    <col min="8448" max="8449" width="17.5" style="36" customWidth="1"/>
    <col min="8450" max="8450" width="0.5" style="36" customWidth="1"/>
    <col min="8451" max="8451" width="12.5" style="36" bestFit="1" customWidth="1"/>
    <col min="8452" max="8698" width="9.5" style="36"/>
    <col min="8699" max="8699" width="12.5" style="36" customWidth="1"/>
    <col min="8700" max="8700" width="34.5" style="36" customWidth="1"/>
    <col min="8701" max="8701" width="2.5" style="36" customWidth="1"/>
    <col min="8702" max="8703" width="8.5" style="36" customWidth="1"/>
    <col min="8704" max="8705" width="17.5" style="36" customWidth="1"/>
    <col min="8706" max="8706" width="0.5" style="36" customWidth="1"/>
    <col min="8707" max="8707" width="12.5" style="36" bestFit="1" customWidth="1"/>
    <col min="8708" max="8954" width="9.5" style="36"/>
    <col min="8955" max="8955" width="12.5" style="36" customWidth="1"/>
    <col min="8956" max="8956" width="34.5" style="36" customWidth="1"/>
    <col min="8957" max="8957" width="2.5" style="36" customWidth="1"/>
    <col min="8958" max="8959" width="8.5" style="36" customWidth="1"/>
    <col min="8960" max="8961" width="17.5" style="36" customWidth="1"/>
    <col min="8962" max="8962" width="0.5" style="36" customWidth="1"/>
    <col min="8963" max="8963" width="12.5" style="36" bestFit="1" customWidth="1"/>
    <col min="8964" max="9210" width="9.5" style="36"/>
    <col min="9211" max="9211" width="12.5" style="36" customWidth="1"/>
    <col min="9212" max="9212" width="34.5" style="36" customWidth="1"/>
    <col min="9213" max="9213" width="2.5" style="36" customWidth="1"/>
    <col min="9214" max="9215" width="8.5" style="36" customWidth="1"/>
    <col min="9216" max="9217" width="17.5" style="36" customWidth="1"/>
    <col min="9218" max="9218" width="0.5" style="36" customWidth="1"/>
    <col min="9219" max="9219" width="12.5" style="36" bestFit="1" customWidth="1"/>
    <col min="9220" max="9466" width="9.5" style="36"/>
    <col min="9467" max="9467" width="12.5" style="36" customWidth="1"/>
    <col min="9468" max="9468" width="34.5" style="36" customWidth="1"/>
    <col min="9469" max="9469" width="2.5" style="36" customWidth="1"/>
    <col min="9470" max="9471" width="8.5" style="36" customWidth="1"/>
    <col min="9472" max="9473" width="17.5" style="36" customWidth="1"/>
    <col min="9474" max="9474" width="0.5" style="36" customWidth="1"/>
    <col min="9475" max="9475" width="12.5" style="36" bestFit="1" customWidth="1"/>
    <col min="9476" max="9722" width="9.5" style="36"/>
    <col min="9723" max="9723" width="12.5" style="36" customWidth="1"/>
    <col min="9724" max="9724" width="34.5" style="36" customWidth="1"/>
    <col min="9725" max="9725" width="2.5" style="36" customWidth="1"/>
    <col min="9726" max="9727" width="8.5" style="36" customWidth="1"/>
    <col min="9728" max="9729" width="17.5" style="36" customWidth="1"/>
    <col min="9730" max="9730" width="0.5" style="36" customWidth="1"/>
    <col min="9731" max="9731" width="12.5" style="36" bestFit="1" customWidth="1"/>
    <col min="9732" max="9978" width="9.5" style="36"/>
    <col min="9979" max="9979" width="12.5" style="36" customWidth="1"/>
    <col min="9980" max="9980" width="34.5" style="36" customWidth="1"/>
    <col min="9981" max="9981" width="2.5" style="36" customWidth="1"/>
    <col min="9982" max="9983" width="8.5" style="36" customWidth="1"/>
    <col min="9984" max="9985" width="17.5" style="36" customWidth="1"/>
    <col min="9986" max="9986" width="0.5" style="36" customWidth="1"/>
    <col min="9987" max="9987" width="12.5" style="36" bestFit="1" customWidth="1"/>
    <col min="9988" max="10234" width="9.5" style="36"/>
    <col min="10235" max="10235" width="12.5" style="36" customWidth="1"/>
    <col min="10236" max="10236" width="34.5" style="36" customWidth="1"/>
    <col min="10237" max="10237" width="2.5" style="36" customWidth="1"/>
    <col min="10238" max="10239" width="8.5" style="36" customWidth="1"/>
    <col min="10240" max="10241" width="17.5" style="36" customWidth="1"/>
    <col min="10242" max="10242" width="0.5" style="36" customWidth="1"/>
    <col min="10243" max="10243" width="12.5" style="36" bestFit="1" customWidth="1"/>
    <col min="10244" max="10490" width="9.5" style="36"/>
    <col min="10491" max="10491" width="12.5" style="36" customWidth="1"/>
    <col min="10492" max="10492" width="34.5" style="36" customWidth="1"/>
    <col min="10493" max="10493" width="2.5" style="36" customWidth="1"/>
    <col min="10494" max="10495" width="8.5" style="36" customWidth="1"/>
    <col min="10496" max="10497" width="17.5" style="36" customWidth="1"/>
    <col min="10498" max="10498" width="0.5" style="36" customWidth="1"/>
    <col min="10499" max="10499" width="12.5" style="36" bestFit="1" customWidth="1"/>
    <col min="10500" max="10746" width="9.5" style="36"/>
    <col min="10747" max="10747" width="12.5" style="36" customWidth="1"/>
    <col min="10748" max="10748" width="34.5" style="36" customWidth="1"/>
    <col min="10749" max="10749" width="2.5" style="36" customWidth="1"/>
    <col min="10750" max="10751" width="8.5" style="36" customWidth="1"/>
    <col min="10752" max="10753" width="17.5" style="36" customWidth="1"/>
    <col min="10754" max="10754" width="0.5" style="36" customWidth="1"/>
    <col min="10755" max="10755" width="12.5" style="36" bestFit="1" customWidth="1"/>
    <col min="10756" max="11002" width="9.5" style="36"/>
    <col min="11003" max="11003" width="12.5" style="36" customWidth="1"/>
    <col min="11004" max="11004" width="34.5" style="36" customWidth="1"/>
    <col min="11005" max="11005" width="2.5" style="36" customWidth="1"/>
    <col min="11006" max="11007" width="8.5" style="36" customWidth="1"/>
    <col min="11008" max="11009" width="17.5" style="36" customWidth="1"/>
    <col min="11010" max="11010" width="0.5" style="36" customWidth="1"/>
    <col min="11011" max="11011" width="12.5" style="36" bestFit="1" customWidth="1"/>
    <col min="11012" max="11258" width="9.5" style="36"/>
    <col min="11259" max="11259" width="12.5" style="36" customWidth="1"/>
    <col min="11260" max="11260" width="34.5" style="36" customWidth="1"/>
    <col min="11261" max="11261" width="2.5" style="36" customWidth="1"/>
    <col min="11262" max="11263" width="8.5" style="36" customWidth="1"/>
    <col min="11264" max="11265" width="17.5" style="36" customWidth="1"/>
    <col min="11266" max="11266" width="0.5" style="36" customWidth="1"/>
    <col min="11267" max="11267" width="12.5" style="36" bestFit="1" customWidth="1"/>
    <col min="11268" max="11514" width="9.5" style="36"/>
    <col min="11515" max="11515" width="12.5" style="36" customWidth="1"/>
    <col min="11516" max="11516" width="34.5" style="36" customWidth="1"/>
    <col min="11517" max="11517" width="2.5" style="36" customWidth="1"/>
    <col min="11518" max="11519" width="8.5" style="36" customWidth="1"/>
    <col min="11520" max="11521" width="17.5" style="36" customWidth="1"/>
    <col min="11522" max="11522" width="0.5" style="36" customWidth="1"/>
    <col min="11523" max="11523" width="12.5" style="36" bestFit="1" customWidth="1"/>
    <col min="11524" max="11770" width="9.5" style="36"/>
    <col min="11771" max="11771" width="12.5" style="36" customWidth="1"/>
    <col min="11772" max="11772" width="34.5" style="36" customWidth="1"/>
    <col min="11773" max="11773" width="2.5" style="36" customWidth="1"/>
    <col min="11774" max="11775" width="8.5" style="36" customWidth="1"/>
    <col min="11776" max="11777" width="17.5" style="36" customWidth="1"/>
    <col min="11778" max="11778" width="0.5" style="36" customWidth="1"/>
    <col min="11779" max="11779" width="12.5" style="36" bestFit="1" customWidth="1"/>
    <col min="11780" max="12026" width="9.5" style="36"/>
    <col min="12027" max="12027" width="12.5" style="36" customWidth="1"/>
    <col min="12028" max="12028" width="34.5" style="36" customWidth="1"/>
    <col min="12029" max="12029" width="2.5" style="36" customWidth="1"/>
    <col min="12030" max="12031" width="8.5" style="36" customWidth="1"/>
    <col min="12032" max="12033" width="17.5" style="36" customWidth="1"/>
    <col min="12034" max="12034" width="0.5" style="36" customWidth="1"/>
    <col min="12035" max="12035" width="12.5" style="36" bestFit="1" customWidth="1"/>
    <col min="12036" max="12282" width="9.5" style="36"/>
    <col min="12283" max="12283" width="12.5" style="36" customWidth="1"/>
    <col min="12284" max="12284" width="34.5" style="36" customWidth="1"/>
    <col min="12285" max="12285" width="2.5" style="36" customWidth="1"/>
    <col min="12286" max="12287" width="8.5" style="36" customWidth="1"/>
    <col min="12288" max="12289" width="17.5" style="36" customWidth="1"/>
    <col min="12290" max="12290" width="0.5" style="36" customWidth="1"/>
    <col min="12291" max="12291" width="12.5" style="36" bestFit="1" customWidth="1"/>
    <col min="12292" max="12538" width="9.5" style="36"/>
    <col min="12539" max="12539" width="12.5" style="36" customWidth="1"/>
    <col min="12540" max="12540" width="34.5" style="36" customWidth="1"/>
    <col min="12541" max="12541" width="2.5" style="36" customWidth="1"/>
    <col min="12542" max="12543" width="8.5" style="36" customWidth="1"/>
    <col min="12544" max="12545" width="17.5" style="36" customWidth="1"/>
    <col min="12546" max="12546" width="0.5" style="36" customWidth="1"/>
    <col min="12547" max="12547" width="12.5" style="36" bestFit="1" customWidth="1"/>
    <col min="12548" max="12794" width="9.5" style="36"/>
    <col min="12795" max="12795" width="12.5" style="36" customWidth="1"/>
    <col min="12796" max="12796" width="34.5" style="36" customWidth="1"/>
    <col min="12797" max="12797" width="2.5" style="36" customWidth="1"/>
    <col min="12798" max="12799" width="8.5" style="36" customWidth="1"/>
    <col min="12800" max="12801" width="17.5" style="36" customWidth="1"/>
    <col min="12802" max="12802" width="0.5" style="36" customWidth="1"/>
    <col min="12803" max="12803" width="12.5" style="36" bestFit="1" customWidth="1"/>
    <col min="12804" max="13050" width="9.5" style="36"/>
    <col min="13051" max="13051" width="12.5" style="36" customWidth="1"/>
    <col min="13052" max="13052" width="34.5" style="36" customWidth="1"/>
    <col min="13053" max="13053" width="2.5" style="36" customWidth="1"/>
    <col min="13054" max="13055" width="8.5" style="36" customWidth="1"/>
    <col min="13056" max="13057" width="17.5" style="36" customWidth="1"/>
    <col min="13058" max="13058" width="0.5" style="36" customWidth="1"/>
    <col min="13059" max="13059" width="12.5" style="36" bestFit="1" customWidth="1"/>
    <col min="13060" max="13306" width="9.5" style="36"/>
    <col min="13307" max="13307" width="12.5" style="36" customWidth="1"/>
    <col min="13308" max="13308" width="34.5" style="36" customWidth="1"/>
    <col min="13309" max="13309" width="2.5" style="36" customWidth="1"/>
    <col min="13310" max="13311" width="8.5" style="36" customWidth="1"/>
    <col min="13312" max="13313" width="17.5" style="36" customWidth="1"/>
    <col min="13314" max="13314" width="0.5" style="36" customWidth="1"/>
    <col min="13315" max="13315" width="12.5" style="36" bestFit="1" customWidth="1"/>
    <col min="13316" max="13562" width="9.5" style="36"/>
    <col min="13563" max="13563" width="12.5" style="36" customWidth="1"/>
    <col min="13564" max="13564" width="34.5" style="36" customWidth="1"/>
    <col min="13565" max="13565" width="2.5" style="36" customWidth="1"/>
    <col min="13566" max="13567" width="8.5" style="36" customWidth="1"/>
    <col min="13568" max="13569" width="17.5" style="36" customWidth="1"/>
    <col min="13570" max="13570" width="0.5" style="36" customWidth="1"/>
    <col min="13571" max="13571" width="12.5" style="36" bestFit="1" customWidth="1"/>
    <col min="13572" max="13818" width="9.5" style="36"/>
    <col min="13819" max="13819" width="12.5" style="36" customWidth="1"/>
    <col min="13820" max="13820" width="34.5" style="36" customWidth="1"/>
    <col min="13821" max="13821" width="2.5" style="36" customWidth="1"/>
    <col min="13822" max="13823" width="8.5" style="36" customWidth="1"/>
    <col min="13824" max="13825" width="17.5" style="36" customWidth="1"/>
    <col min="13826" max="13826" width="0.5" style="36" customWidth="1"/>
    <col min="13827" max="13827" width="12.5" style="36" bestFit="1" customWidth="1"/>
    <col min="13828" max="14074" width="9.5" style="36"/>
    <col min="14075" max="14075" width="12.5" style="36" customWidth="1"/>
    <col min="14076" max="14076" width="34.5" style="36" customWidth="1"/>
    <col min="14077" max="14077" width="2.5" style="36" customWidth="1"/>
    <col min="14078" max="14079" width="8.5" style="36" customWidth="1"/>
    <col min="14080" max="14081" width="17.5" style="36" customWidth="1"/>
    <col min="14082" max="14082" width="0.5" style="36" customWidth="1"/>
    <col min="14083" max="14083" width="12.5" style="36" bestFit="1" customWidth="1"/>
    <col min="14084" max="14330" width="9.5" style="36"/>
    <col min="14331" max="14331" width="12.5" style="36" customWidth="1"/>
    <col min="14332" max="14332" width="34.5" style="36" customWidth="1"/>
    <col min="14333" max="14333" width="2.5" style="36" customWidth="1"/>
    <col min="14334" max="14335" width="8.5" style="36" customWidth="1"/>
    <col min="14336" max="14337" width="17.5" style="36" customWidth="1"/>
    <col min="14338" max="14338" width="0.5" style="36" customWidth="1"/>
    <col min="14339" max="14339" width="12.5" style="36" bestFit="1" customWidth="1"/>
    <col min="14340" max="14586" width="9.5" style="36"/>
    <col min="14587" max="14587" width="12.5" style="36" customWidth="1"/>
    <col min="14588" max="14588" width="34.5" style="36" customWidth="1"/>
    <col min="14589" max="14589" width="2.5" style="36" customWidth="1"/>
    <col min="14590" max="14591" width="8.5" style="36" customWidth="1"/>
    <col min="14592" max="14593" width="17.5" style="36" customWidth="1"/>
    <col min="14594" max="14594" width="0.5" style="36" customWidth="1"/>
    <col min="14595" max="14595" width="12.5" style="36" bestFit="1" customWidth="1"/>
    <col min="14596" max="14842" width="9.5" style="36"/>
    <col min="14843" max="14843" width="12.5" style="36" customWidth="1"/>
    <col min="14844" max="14844" width="34.5" style="36" customWidth="1"/>
    <col min="14845" max="14845" width="2.5" style="36" customWidth="1"/>
    <col min="14846" max="14847" width="8.5" style="36" customWidth="1"/>
    <col min="14848" max="14849" width="17.5" style="36" customWidth="1"/>
    <col min="14850" max="14850" width="0.5" style="36" customWidth="1"/>
    <col min="14851" max="14851" width="12.5" style="36" bestFit="1" customWidth="1"/>
    <col min="14852" max="15098" width="9.5" style="36"/>
    <col min="15099" max="15099" width="12.5" style="36" customWidth="1"/>
    <col min="15100" max="15100" width="34.5" style="36" customWidth="1"/>
    <col min="15101" max="15101" width="2.5" style="36" customWidth="1"/>
    <col min="15102" max="15103" width="8.5" style="36" customWidth="1"/>
    <col min="15104" max="15105" width="17.5" style="36" customWidth="1"/>
    <col min="15106" max="15106" width="0.5" style="36" customWidth="1"/>
    <col min="15107" max="15107" width="12.5" style="36" bestFit="1" customWidth="1"/>
    <col min="15108" max="15354" width="9.5" style="36"/>
    <col min="15355" max="15355" width="12.5" style="36" customWidth="1"/>
    <col min="15356" max="15356" width="34.5" style="36" customWidth="1"/>
    <col min="15357" max="15357" width="2.5" style="36" customWidth="1"/>
    <col min="15358" max="15359" width="8.5" style="36" customWidth="1"/>
    <col min="15360" max="15361" width="17.5" style="36" customWidth="1"/>
    <col min="15362" max="15362" width="0.5" style="36" customWidth="1"/>
    <col min="15363" max="15363" width="12.5" style="36" bestFit="1" customWidth="1"/>
    <col min="15364" max="15610" width="9.5" style="36"/>
    <col min="15611" max="15611" width="12.5" style="36" customWidth="1"/>
    <col min="15612" max="15612" width="34.5" style="36" customWidth="1"/>
    <col min="15613" max="15613" width="2.5" style="36" customWidth="1"/>
    <col min="15614" max="15615" width="8.5" style="36" customWidth="1"/>
    <col min="15616" max="15617" width="17.5" style="36" customWidth="1"/>
    <col min="15618" max="15618" width="0.5" style="36" customWidth="1"/>
    <col min="15619" max="15619" width="12.5" style="36" bestFit="1" customWidth="1"/>
    <col min="15620" max="15866" width="9.5" style="36"/>
    <col min="15867" max="15867" width="12.5" style="36" customWidth="1"/>
    <col min="15868" max="15868" width="34.5" style="36" customWidth="1"/>
    <col min="15869" max="15869" width="2.5" style="36" customWidth="1"/>
    <col min="15870" max="15871" width="8.5" style="36" customWidth="1"/>
    <col min="15872" max="15873" width="17.5" style="36" customWidth="1"/>
    <col min="15874" max="15874" width="0.5" style="36" customWidth="1"/>
    <col min="15875" max="15875" width="12.5" style="36" bestFit="1" customWidth="1"/>
    <col min="15876" max="16122" width="9.5" style="36"/>
    <col min="16123" max="16123" width="12.5" style="36" customWidth="1"/>
    <col min="16124" max="16124" width="34.5" style="36" customWidth="1"/>
    <col min="16125" max="16125" width="2.5" style="36" customWidth="1"/>
    <col min="16126" max="16127" width="8.5" style="36" customWidth="1"/>
    <col min="16128" max="16129" width="17.5" style="36" customWidth="1"/>
    <col min="16130" max="16130" width="0.5" style="36" customWidth="1"/>
    <col min="16131" max="16131" width="12.5" style="36" bestFit="1" customWidth="1"/>
    <col min="16132" max="16384" width="9.5" style="36"/>
  </cols>
  <sheetData>
    <row r="2" spans="2:11" x14ac:dyDescent="0.2">
      <c r="B2" s="53" t="str">
        <f>'التدفقات النقدية'!B1:E1</f>
        <v>شركة معرض رمز الإمارات للسيارات</v>
      </c>
      <c r="C2" s="53"/>
      <c r="D2" s="53"/>
      <c r="E2" s="53"/>
      <c r="F2" s="53"/>
    </row>
    <row r="3" spans="2:11" x14ac:dyDescent="0.2">
      <c r="B3" s="60" t="str">
        <f>'التدفقات النقدية'!B2:E2</f>
        <v xml:space="preserve">شركــــــــــــــــــــــــة ذات مسئوليــــــــــــــــــــــــــــة محدودة </v>
      </c>
      <c r="C3" s="60"/>
      <c r="D3" s="60"/>
      <c r="E3" s="53"/>
      <c r="F3" s="53"/>
    </row>
    <row r="4" spans="2:11" x14ac:dyDescent="0.2">
      <c r="B4" s="53" t="s">
        <v>968</v>
      </c>
      <c r="C4" s="53"/>
      <c r="D4" s="53"/>
      <c r="E4" s="180"/>
      <c r="F4" s="180"/>
    </row>
    <row r="5" spans="2:11" x14ac:dyDescent="0.2">
      <c r="B5" s="80" t="s">
        <v>25</v>
      </c>
      <c r="C5" s="80"/>
      <c r="D5" s="80"/>
      <c r="E5" s="37"/>
      <c r="F5" s="37"/>
    </row>
    <row r="6" spans="2:11" s="79" customFormat="1" ht="9" customHeight="1" x14ac:dyDescent="0.2">
      <c r="B6" s="17"/>
      <c r="C6" s="17"/>
      <c r="D6" s="17"/>
      <c r="E6" s="78"/>
      <c r="F6" s="214"/>
    </row>
    <row r="7" spans="2:11" s="79" customFormat="1" ht="30.75" customHeight="1" x14ac:dyDescent="0.2">
      <c r="B7" s="61" t="s">
        <v>949</v>
      </c>
      <c r="C7" s="286" t="s">
        <v>967</v>
      </c>
      <c r="D7" s="61"/>
      <c r="E7" s="68" t="s">
        <v>586</v>
      </c>
      <c r="F7" s="239"/>
      <c r="H7" s="214"/>
    </row>
    <row r="8" spans="2:11" s="79" customFormat="1" ht="30.75" customHeight="1" x14ac:dyDescent="0.2">
      <c r="B8" s="24" t="s">
        <v>113</v>
      </c>
      <c r="C8" s="240">
        <v>101480</v>
      </c>
      <c r="D8" s="282"/>
      <c r="E8" s="240">
        <v>18248</v>
      </c>
      <c r="F8" s="207"/>
      <c r="H8" s="214"/>
    </row>
    <row r="9" spans="2:11" s="79" customFormat="1" ht="30.75" customHeight="1" x14ac:dyDescent="0.2">
      <c r="B9" s="24" t="s">
        <v>114</v>
      </c>
      <c r="C9" s="206">
        <v>7932605</v>
      </c>
      <c r="D9" s="282"/>
      <c r="E9" s="206">
        <v>6203207</v>
      </c>
      <c r="F9" s="207"/>
      <c r="H9" s="214"/>
    </row>
    <row r="10" spans="2:11" s="79" customFormat="1" ht="30.75" customHeight="1" thickBot="1" x14ac:dyDescent="0.25">
      <c r="B10" s="24"/>
      <c r="C10" s="215">
        <f>SUM(C8:C9)</f>
        <v>8034085</v>
      </c>
      <c r="D10" s="282"/>
      <c r="E10" s="215">
        <f>SUM(E8:E9)</f>
        <v>6221455</v>
      </c>
      <c r="F10" s="206"/>
      <c r="H10" s="214"/>
    </row>
    <row r="11" spans="2:11" s="79" customFormat="1" ht="15" customHeight="1" thickTop="1" x14ac:dyDescent="0.2">
      <c r="B11" s="214"/>
      <c r="C11" s="214"/>
      <c r="D11" s="214"/>
      <c r="E11" s="214"/>
      <c r="H11" s="214"/>
    </row>
    <row r="12" spans="2:11" x14ac:dyDescent="0.2">
      <c r="B12" s="41" t="s">
        <v>578</v>
      </c>
      <c r="C12" s="291" t="s">
        <v>967</v>
      </c>
      <c r="D12" s="41"/>
      <c r="E12" s="68" t="s">
        <v>586</v>
      </c>
      <c r="F12" s="239"/>
    </row>
    <row r="13" spans="2:11" ht="30" customHeight="1" x14ac:dyDescent="0.2">
      <c r="B13" s="22" t="s">
        <v>999</v>
      </c>
      <c r="C13" s="240">
        <v>15129350</v>
      </c>
      <c r="D13" s="22"/>
      <c r="E13" s="240">
        <f>ROUND(الموردين!H2,0)</f>
        <v>7735053</v>
      </c>
      <c r="F13" s="206"/>
      <c r="K13" s="27">
        <f>'المركز المالي'!E23-'6-5'!E13</f>
        <v>60900517</v>
      </c>
    </row>
    <row r="14" spans="2:11" ht="30" customHeight="1" x14ac:dyDescent="0.2">
      <c r="B14" s="22" t="s">
        <v>556</v>
      </c>
      <c r="C14" s="207">
        <v>200000</v>
      </c>
      <c r="D14" s="22"/>
      <c r="E14" s="207">
        <v>200000</v>
      </c>
      <c r="F14" s="206"/>
      <c r="K14" s="270" t="b">
        <f>K13=الموردين!L2</f>
        <v>0</v>
      </c>
    </row>
    <row r="15" spans="2:11" ht="30" customHeight="1" x14ac:dyDescent="0.2">
      <c r="B15" s="22" t="s">
        <v>118</v>
      </c>
      <c r="C15" s="207">
        <v>12251</v>
      </c>
      <c r="D15" s="22"/>
      <c r="E15" s="207">
        <v>28752</v>
      </c>
      <c r="F15" s="206"/>
    </row>
    <row r="16" spans="2:11" ht="30" customHeight="1" x14ac:dyDescent="0.2">
      <c r="B16" s="22" t="s">
        <v>117</v>
      </c>
      <c r="C16" s="207">
        <v>90272</v>
      </c>
      <c r="D16" s="22"/>
      <c r="E16" s="207">
        <v>79308</v>
      </c>
      <c r="F16" s="206"/>
    </row>
    <row r="17" spans="2:6" ht="30" customHeight="1" x14ac:dyDescent="0.2">
      <c r="B17" s="22" t="s">
        <v>555</v>
      </c>
      <c r="C17" s="207">
        <v>989400</v>
      </c>
      <c r="D17" s="22"/>
      <c r="E17" s="207">
        <v>165570</v>
      </c>
      <c r="F17" s="206"/>
    </row>
    <row r="18" spans="2:6" ht="30" customHeight="1" x14ac:dyDescent="0.2">
      <c r="B18" s="22" t="s">
        <v>115</v>
      </c>
      <c r="C18" s="207">
        <v>1814910</v>
      </c>
      <c r="D18" s="22"/>
      <c r="E18" s="207">
        <v>2060712</v>
      </c>
      <c r="F18" s="206"/>
    </row>
    <row r="19" spans="2:6" ht="30" customHeight="1" x14ac:dyDescent="0.2">
      <c r="B19" s="22" t="s">
        <v>971</v>
      </c>
      <c r="C19" s="207">
        <v>37927</v>
      </c>
      <c r="D19" s="22"/>
      <c r="E19" s="207">
        <v>0</v>
      </c>
      <c r="F19" s="206"/>
    </row>
    <row r="20" spans="2:6" ht="30" customHeight="1" x14ac:dyDescent="0.2">
      <c r="B20" s="22" t="s">
        <v>116</v>
      </c>
      <c r="C20" s="207">
        <f>C26</f>
        <v>1178171</v>
      </c>
      <c r="D20" s="22"/>
      <c r="E20" s="207">
        <f>E26</f>
        <v>1211189</v>
      </c>
      <c r="F20" s="206"/>
    </row>
    <row r="21" spans="2:6" ht="30" customHeight="1" thickBot="1" x14ac:dyDescent="0.25">
      <c r="B21" s="24"/>
      <c r="C21" s="215">
        <f>SUM(C13:C20)</f>
        <v>19452281</v>
      </c>
      <c r="D21" s="282"/>
      <c r="E21" s="215">
        <f>SUM(E13:E20)</f>
        <v>11480584</v>
      </c>
      <c r="F21" s="206"/>
    </row>
    <row r="22" spans="2:6" ht="33" customHeight="1" thickTop="1" x14ac:dyDescent="0.2">
      <c r="B22" s="41" t="s">
        <v>89</v>
      </c>
      <c r="C22" s="291" t="s">
        <v>967</v>
      </c>
      <c r="D22" s="41"/>
      <c r="E22" s="68" t="s">
        <v>586</v>
      </c>
      <c r="F22" s="239"/>
    </row>
    <row r="23" spans="2:6" ht="33" customHeight="1" x14ac:dyDescent="0.2">
      <c r="B23" s="22" t="s">
        <v>723</v>
      </c>
      <c r="C23" s="207">
        <v>939106</v>
      </c>
      <c r="D23" s="22"/>
      <c r="E23" s="207">
        <v>1180526</v>
      </c>
      <c r="F23" s="206"/>
    </row>
    <row r="24" spans="2:6" ht="33" customHeight="1" x14ac:dyDescent="0.2">
      <c r="B24" s="22" t="s">
        <v>722</v>
      </c>
      <c r="C24" s="207">
        <v>239065</v>
      </c>
      <c r="D24" s="22"/>
      <c r="E24" s="207">
        <v>26813</v>
      </c>
      <c r="F24" s="206"/>
    </row>
    <row r="25" spans="2:6" ht="33" customHeight="1" x14ac:dyDescent="0.2">
      <c r="B25" s="22" t="s">
        <v>724</v>
      </c>
      <c r="C25" s="207">
        <v>0</v>
      </c>
      <c r="D25" s="22"/>
      <c r="E25" s="207">
        <v>3850</v>
      </c>
      <c r="F25" s="206"/>
    </row>
    <row r="26" spans="2:6" ht="33" customHeight="1" thickBot="1" x14ac:dyDescent="0.25">
      <c r="B26" s="24"/>
      <c r="C26" s="215">
        <f>SUM(C23:C25)</f>
        <v>1178171</v>
      </c>
      <c r="D26" s="282"/>
      <c r="E26" s="215">
        <f>SUM(E23:E25)</f>
        <v>1211189</v>
      </c>
      <c r="F26" s="206"/>
    </row>
    <row r="27" spans="2:6" ht="21" thickTop="1" x14ac:dyDescent="0.2"/>
    <row r="28" spans="2:6" x14ac:dyDescent="0.2">
      <c r="B28" s="307">
        <v>18</v>
      </c>
      <c r="C28" s="307"/>
      <c r="D28" s="307"/>
      <c r="E28" s="307"/>
      <c r="F28" s="307"/>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
    <mergeCell ref="B28:F28"/>
  </mergeCells>
  <printOptions horizontalCentered="1"/>
  <pageMargins left="0.43307086614173229" right="0.65" top="0.62992125984251968" bottom="0" header="0.23622047244094491" footer="0"/>
  <pageSetup paperSize="9" firstPageNumber="5"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39"/>
  <sheetViews>
    <sheetView rightToLeft="1" view="pageLayout" topLeftCell="A19" zoomScale="90" zoomScaleNormal="90" zoomScaleSheetLayoutView="115" zoomScalePageLayoutView="90" workbookViewId="0">
      <selection activeCell="B38" sqref="B38:J39"/>
    </sheetView>
  </sheetViews>
  <sheetFormatPr defaultColWidth="9.5" defaultRowHeight="20.25" x14ac:dyDescent="0.2"/>
  <cols>
    <col min="1" max="1" width="2.125" style="36" customWidth="1"/>
    <col min="2" max="2" width="21.625" style="36" customWidth="1"/>
    <col min="3" max="3" width="2.125" style="36" customWidth="1"/>
    <col min="4" max="4" width="11" style="36" customWidth="1"/>
    <col min="5" max="5" width="2.125" style="36" customWidth="1"/>
    <col min="6" max="6" width="10.5" style="36" customWidth="1"/>
    <col min="7" max="7" width="1.5" style="36" customWidth="1"/>
    <col min="8" max="8" width="14" style="36" customWidth="1"/>
    <col min="9" max="9" width="2" style="36" customWidth="1"/>
    <col min="10" max="10" width="13.375" style="36" customWidth="1"/>
    <col min="11" max="11" width="2.125" style="36" customWidth="1"/>
    <col min="12" max="12" width="9.5" style="36"/>
    <col min="13" max="13" width="9.875" style="36" bestFit="1" customWidth="1"/>
    <col min="14" max="14" width="5.5" style="36" customWidth="1"/>
    <col min="15" max="21" width="12" style="36" customWidth="1"/>
    <col min="22" max="258" width="9.5" style="36"/>
    <col min="259" max="260" width="12.5" style="36" customWidth="1"/>
    <col min="261" max="261" width="18.625" style="36" customWidth="1"/>
    <col min="262" max="262" width="11.25" style="36" customWidth="1"/>
    <col min="263" max="263" width="9.5" style="36" customWidth="1"/>
    <col min="264" max="265" width="17.5" style="36" customWidth="1"/>
    <col min="266" max="266" width="1.625" style="36" customWidth="1"/>
    <col min="267" max="514" width="9.5" style="36"/>
    <col min="515" max="516" width="12.5" style="36" customWidth="1"/>
    <col min="517" max="517" width="18.625" style="36" customWidth="1"/>
    <col min="518" max="518" width="11.25" style="36" customWidth="1"/>
    <col min="519" max="519" width="9.5" style="36" customWidth="1"/>
    <col min="520" max="521" width="17.5" style="36" customWidth="1"/>
    <col min="522" max="522" width="1.625" style="36" customWidth="1"/>
    <col min="523" max="770" width="9.5" style="36"/>
    <col min="771" max="772" width="12.5" style="36" customWidth="1"/>
    <col min="773" max="773" width="18.625" style="36" customWidth="1"/>
    <col min="774" max="774" width="11.25" style="36" customWidth="1"/>
    <col min="775" max="775" width="9.5" style="36" customWidth="1"/>
    <col min="776" max="777" width="17.5" style="36" customWidth="1"/>
    <col min="778" max="778" width="1.625" style="36" customWidth="1"/>
    <col min="779" max="1026" width="9.5" style="36"/>
    <col min="1027" max="1028" width="12.5" style="36" customWidth="1"/>
    <col min="1029" max="1029" width="18.625" style="36" customWidth="1"/>
    <col min="1030" max="1030" width="11.25" style="36" customWidth="1"/>
    <col min="1031" max="1031" width="9.5" style="36" customWidth="1"/>
    <col min="1032" max="1033" width="17.5" style="36" customWidth="1"/>
    <col min="1034" max="1034" width="1.625" style="36" customWidth="1"/>
    <col min="1035" max="1282" width="9.5" style="36"/>
    <col min="1283" max="1284" width="12.5" style="36" customWidth="1"/>
    <col min="1285" max="1285" width="18.625" style="36" customWidth="1"/>
    <col min="1286" max="1286" width="11.25" style="36" customWidth="1"/>
    <col min="1287" max="1287" width="9.5" style="36" customWidth="1"/>
    <col min="1288" max="1289" width="17.5" style="36" customWidth="1"/>
    <col min="1290" max="1290" width="1.625" style="36" customWidth="1"/>
    <col min="1291" max="1538" width="9.5" style="36"/>
    <col min="1539" max="1540" width="12.5" style="36" customWidth="1"/>
    <col min="1541" max="1541" width="18.625" style="36" customWidth="1"/>
    <col min="1542" max="1542" width="11.25" style="36" customWidth="1"/>
    <col min="1543" max="1543" width="9.5" style="36" customWidth="1"/>
    <col min="1544" max="1545" width="17.5" style="36" customWidth="1"/>
    <col min="1546" max="1546" width="1.625" style="36" customWidth="1"/>
    <col min="1547" max="1794" width="9.5" style="36"/>
    <col min="1795" max="1796" width="12.5" style="36" customWidth="1"/>
    <col min="1797" max="1797" width="18.625" style="36" customWidth="1"/>
    <col min="1798" max="1798" width="11.25" style="36" customWidth="1"/>
    <col min="1799" max="1799" width="9.5" style="36" customWidth="1"/>
    <col min="1800" max="1801" width="17.5" style="36" customWidth="1"/>
    <col min="1802" max="1802" width="1.625" style="36" customWidth="1"/>
    <col min="1803" max="2050" width="9.5" style="36"/>
    <col min="2051" max="2052" width="12.5" style="36" customWidth="1"/>
    <col min="2053" max="2053" width="18.625" style="36" customWidth="1"/>
    <col min="2054" max="2054" width="11.25" style="36" customWidth="1"/>
    <col min="2055" max="2055" width="9.5" style="36" customWidth="1"/>
    <col min="2056" max="2057" width="17.5" style="36" customWidth="1"/>
    <col min="2058" max="2058" width="1.625" style="36" customWidth="1"/>
    <col min="2059" max="2306" width="9.5" style="36"/>
    <col min="2307" max="2308" width="12.5" style="36" customWidth="1"/>
    <col min="2309" max="2309" width="18.625" style="36" customWidth="1"/>
    <col min="2310" max="2310" width="11.25" style="36" customWidth="1"/>
    <col min="2311" max="2311" width="9.5" style="36" customWidth="1"/>
    <col min="2312" max="2313" width="17.5" style="36" customWidth="1"/>
    <col min="2314" max="2314" width="1.625" style="36" customWidth="1"/>
    <col min="2315" max="2562" width="9.5" style="36"/>
    <col min="2563" max="2564" width="12.5" style="36" customWidth="1"/>
    <col min="2565" max="2565" width="18.625" style="36" customWidth="1"/>
    <col min="2566" max="2566" width="11.25" style="36" customWidth="1"/>
    <col min="2567" max="2567" width="9.5" style="36" customWidth="1"/>
    <col min="2568" max="2569" width="17.5" style="36" customWidth="1"/>
    <col min="2570" max="2570" width="1.625" style="36" customWidth="1"/>
    <col min="2571" max="2818" width="9.5" style="36"/>
    <col min="2819" max="2820" width="12.5" style="36" customWidth="1"/>
    <col min="2821" max="2821" width="18.625" style="36" customWidth="1"/>
    <col min="2822" max="2822" width="11.25" style="36" customWidth="1"/>
    <col min="2823" max="2823" width="9.5" style="36" customWidth="1"/>
    <col min="2824" max="2825" width="17.5" style="36" customWidth="1"/>
    <col min="2826" max="2826" width="1.625" style="36" customWidth="1"/>
    <col min="2827" max="3074" width="9.5" style="36"/>
    <col min="3075" max="3076" width="12.5" style="36" customWidth="1"/>
    <col min="3077" max="3077" width="18.625" style="36" customWidth="1"/>
    <col min="3078" max="3078" width="11.25" style="36" customWidth="1"/>
    <col min="3079" max="3079" width="9.5" style="36" customWidth="1"/>
    <col min="3080" max="3081" width="17.5" style="36" customWidth="1"/>
    <col min="3082" max="3082" width="1.625" style="36" customWidth="1"/>
    <col min="3083" max="3330" width="9.5" style="36"/>
    <col min="3331" max="3332" width="12.5" style="36" customWidth="1"/>
    <col min="3333" max="3333" width="18.625" style="36" customWidth="1"/>
    <col min="3334" max="3334" width="11.25" style="36" customWidth="1"/>
    <col min="3335" max="3335" width="9.5" style="36" customWidth="1"/>
    <col min="3336" max="3337" width="17.5" style="36" customWidth="1"/>
    <col min="3338" max="3338" width="1.625" style="36" customWidth="1"/>
    <col min="3339" max="3586" width="9.5" style="36"/>
    <col min="3587" max="3588" width="12.5" style="36" customWidth="1"/>
    <col min="3589" max="3589" width="18.625" style="36" customWidth="1"/>
    <col min="3590" max="3590" width="11.25" style="36" customWidth="1"/>
    <col min="3591" max="3591" width="9.5" style="36" customWidth="1"/>
    <col min="3592" max="3593" width="17.5" style="36" customWidth="1"/>
    <col min="3594" max="3594" width="1.625" style="36" customWidth="1"/>
    <col min="3595" max="3842" width="9.5" style="36"/>
    <col min="3843" max="3844" width="12.5" style="36" customWidth="1"/>
    <col min="3845" max="3845" width="18.625" style="36" customWidth="1"/>
    <col min="3846" max="3846" width="11.25" style="36" customWidth="1"/>
    <col min="3847" max="3847" width="9.5" style="36" customWidth="1"/>
    <col min="3848" max="3849" width="17.5" style="36" customWidth="1"/>
    <col min="3850" max="3850" width="1.625" style="36" customWidth="1"/>
    <col min="3851" max="4098" width="9.5" style="36"/>
    <col min="4099" max="4100" width="12.5" style="36" customWidth="1"/>
    <col min="4101" max="4101" width="18.625" style="36" customWidth="1"/>
    <col min="4102" max="4102" width="11.25" style="36" customWidth="1"/>
    <col min="4103" max="4103" width="9.5" style="36" customWidth="1"/>
    <col min="4104" max="4105" width="17.5" style="36" customWidth="1"/>
    <col min="4106" max="4106" width="1.625" style="36" customWidth="1"/>
    <col min="4107" max="4354" width="9.5" style="36"/>
    <col min="4355" max="4356" width="12.5" style="36" customWidth="1"/>
    <col min="4357" max="4357" width="18.625" style="36" customWidth="1"/>
    <col min="4358" max="4358" width="11.25" style="36" customWidth="1"/>
    <col min="4359" max="4359" width="9.5" style="36" customWidth="1"/>
    <col min="4360" max="4361" width="17.5" style="36" customWidth="1"/>
    <col min="4362" max="4362" width="1.625" style="36" customWidth="1"/>
    <col min="4363" max="4610" width="9.5" style="36"/>
    <col min="4611" max="4612" width="12.5" style="36" customWidth="1"/>
    <col min="4613" max="4613" width="18.625" style="36" customWidth="1"/>
    <col min="4614" max="4614" width="11.25" style="36" customWidth="1"/>
    <col min="4615" max="4615" width="9.5" style="36" customWidth="1"/>
    <col min="4616" max="4617" width="17.5" style="36" customWidth="1"/>
    <col min="4618" max="4618" width="1.625" style="36" customWidth="1"/>
    <col min="4619" max="4866" width="9.5" style="36"/>
    <col min="4867" max="4868" width="12.5" style="36" customWidth="1"/>
    <col min="4869" max="4869" width="18.625" style="36" customWidth="1"/>
    <col min="4870" max="4870" width="11.25" style="36" customWidth="1"/>
    <col min="4871" max="4871" width="9.5" style="36" customWidth="1"/>
    <col min="4872" max="4873" width="17.5" style="36" customWidth="1"/>
    <col min="4874" max="4874" width="1.625" style="36" customWidth="1"/>
    <col min="4875" max="5122" width="9.5" style="36"/>
    <col min="5123" max="5124" width="12.5" style="36" customWidth="1"/>
    <col min="5125" max="5125" width="18.625" style="36" customWidth="1"/>
    <col min="5126" max="5126" width="11.25" style="36" customWidth="1"/>
    <col min="5127" max="5127" width="9.5" style="36" customWidth="1"/>
    <col min="5128" max="5129" width="17.5" style="36" customWidth="1"/>
    <col min="5130" max="5130" width="1.625" style="36" customWidth="1"/>
    <col min="5131" max="5378" width="9.5" style="36"/>
    <col min="5379" max="5380" width="12.5" style="36" customWidth="1"/>
    <col min="5381" max="5381" width="18.625" style="36" customWidth="1"/>
    <col min="5382" max="5382" width="11.25" style="36" customWidth="1"/>
    <col min="5383" max="5383" width="9.5" style="36" customWidth="1"/>
    <col min="5384" max="5385" width="17.5" style="36" customWidth="1"/>
    <col min="5386" max="5386" width="1.625" style="36" customWidth="1"/>
    <col min="5387" max="5634" width="9.5" style="36"/>
    <col min="5635" max="5636" width="12.5" style="36" customWidth="1"/>
    <col min="5637" max="5637" width="18.625" style="36" customWidth="1"/>
    <col min="5638" max="5638" width="11.25" style="36" customWidth="1"/>
    <col min="5639" max="5639" width="9.5" style="36" customWidth="1"/>
    <col min="5640" max="5641" width="17.5" style="36" customWidth="1"/>
    <col min="5642" max="5642" width="1.625" style="36" customWidth="1"/>
    <col min="5643" max="5890" width="9.5" style="36"/>
    <col min="5891" max="5892" width="12.5" style="36" customWidth="1"/>
    <col min="5893" max="5893" width="18.625" style="36" customWidth="1"/>
    <col min="5894" max="5894" width="11.25" style="36" customWidth="1"/>
    <col min="5895" max="5895" width="9.5" style="36" customWidth="1"/>
    <col min="5896" max="5897" width="17.5" style="36" customWidth="1"/>
    <col min="5898" max="5898" width="1.625" style="36" customWidth="1"/>
    <col min="5899" max="6146" width="9.5" style="36"/>
    <col min="6147" max="6148" width="12.5" style="36" customWidth="1"/>
    <col min="6149" max="6149" width="18.625" style="36" customWidth="1"/>
    <col min="6150" max="6150" width="11.25" style="36" customWidth="1"/>
    <col min="6151" max="6151" width="9.5" style="36" customWidth="1"/>
    <col min="6152" max="6153" width="17.5" style="36" customWidth="1"/>
    <col min="6154" max="6154" width="1.625" style="36" customWidth="1"/>
    <col min="6155" max="6402" width="9.5" style="36"/>
    <col min="6403" max="6404" width="12.5" style="36" customWidth="1"/>
    <col min="6405" max="6405" width="18.625" style="36" customWidth="1"/>
    <col min="6406" max="6406" width="11.25" style="36" customWidth="1"/>
    <col min="6407" max="6407" width="9.5" style="36" customWidth="1"/>
    <col min="6408" max="6409" width="17.5" style="36" customWidth="1"/>
    <col min="6410" max="6410" width="1.625" style="36" customWidth="1"/>
    <col min="6411" max="6658" width="9.5" style="36"/>
    <col min="6659" max="6660" width="12.5" style="36" customWidth="1"/>
    <col min="6661" max="6661" width="18.625" style="36" customWidth="1"/>
    <col min="6662" max="6662" width="11.25" style="36" customWidth="1"/>
    <col min="6663" max="6663" width="9.5" style="36" customWidth="1"/>
    <col min="6664" max="6665" width="17.5" style="36" customWidth="1"/>
    <col min="6666" max="6666" width="1.625" style="36" customWidth="1"/>
    <col min="6667" max="6914" width="9.5" style="36"/>
    <col min="6915" max="6916" width="12.5" style="36" customWidth="1"/>
    <col min="6917" max="6917" width="18.625" style="36" customWidth="1"/>
    <col min="6918" max="6918" width="11.25" style="36" customWidth="1"/>
    <col min="6919" max="6919" width="9.5" style="36" customWidth="1"/>
    <col min="6920" max="6921" width="17.5" style="36" customWidth="1"/>
    <col min="6922" max="6922" width="1.625" style="36" customWidth="1"/>
    <col min="6923" max="7170" width="9.5" style="36"/>
    <col min="7171" max="7172" width="12.5" style="36" customWidth="1"/>
    <col min="7173" max="7173" width="18.625" style="36" customWidth="1"/>
    <col min="7174" max="7174" width="11.25" style="36" customWidth="1"/>
    <col min="7175" max="7175" width="9.5" style="36" customWidth="1"/>
    <col min="7176" max="7177" width="17.5" style="36" customWidth="1"/>
    <col min="7178" max="7178" width="1.625" style="36" customWidth="1"/>
    <col min="7179" max="7426" width="9.5" style="36"/>
    <col min="7427" max="7428" width="12.5" style="36" customWidth="1"/>
    <col min="7429" max="7429" width="18.625" style="36" customWidth="1"/>
    <col min="7430" max="7430" width="11.25" style="36" customWidth="1"/>
    <col min="7431" max="7431" width="9.5" style="36" customWidth="1"/>
    <col min="7432" max="7433" width="17.5" style="36" customWidth="1"/>
    <col min="7434" max="7434" width="1.625" style="36" customWidth="1"/>
    <col min="7435" max="7682" width="9.5" style="36"/>
    <col min="7683" max="7684" width="12.5" style="36" customWidth="1"/>
    <col min="7685" max="7685" width="18.625" style="36" customWidth="1"/>
    <col min="7686" max="7686" width="11.25" style="36" customWidth="1"/>
    <col min="7687" max="7687" width="9.5" style="36" customWidth="1"/>
    <col min="7688" max="7689" width="17.5" style="36" customWidth="1"/>
    <col min="7690" max="7690" width="1.625" style="36" customWidth="1"/>
    <col min="7691" max="7938" width="9.5" style="36"/>
    <col min="7939" max="7940" width="12.5" style="36" customWidth="1"/>
    <col min="7941" max="7941" width="18.625" style="36" customWidth="1"/>
    <col min="7942" max="7942" width="11.25" style="36" customWidth="1"/>
    <col min="7943" max="7943" width="9.5" style="36" customWidth="1"/>
    <col min="7944" max="7945" width="17.5" style="36" customWidth="1"/>
    <col min="7946" max="7946" width="1.625" style="36" customWidth="1"/>
    <col min="7947" max="8194" width="9.5" style="36"/>
    <col min="8195" max="8196" width="12.5" style="36" customWidth="1"/>
    <col min="8197" max="8197" width="18.625" style="36" customWidth="1"/>
    <col min="8198" max="8198" width="11.25" style="36" customWidth="1"/>
    <col min="8199" max="8199" width="9.5" style="36" customWidth="1"/>
    <col min="8200" max="8201" width="17.5" style="36" customWidth="1"/>
    <col min="8202" max="8202" width="1.625" style="36" customWidth="1"/>
    <col min="8203" max="8450" width="9.5" style="36"/>
    <col min="8451" max="8452" width="12.5" style="36" customWidth="1"/>
    <col min="8453" max="8453" width="18.625" style="36" customWidth="1"/>
    <col min="8454" max="8454" width="11.25" style="36" customWidth="1"/>
    <col min="8455" max="8455" width="9.5" style="36" customWidth="1"/>
    <col min="8456" max="8457" width="17.5" style="36" customWidth="1"/>
    <col min="8458" max="8458" width="1.625" style="36" customWidth="1"/>
    <col min="8459" max="8706" width="9.5" style="36"/>
    <col min="8707" max="8708" width="12.5" style="36" customWidth="1"/>
    <col min="8709" max="8709" width="18.625" style="36" customWidth="1"/>
    <col min="8710" max="8710" width="11.25" style="36" customWidth="1"/>
    <col min="8711" max="8711" width="9.5" style="36" customWidth="1"/>
    <col min="8712" max="8713" width="17.5" style="36" customWidth="1"/>
    <col min="8714" max="8714" width="1.625" style="36" customWidth="1"/>
    <col min="8715" max="8962" width="9.5" style="36"/>
    <col min="8963" max="8964" width="12.5" style="36" customWidth="1"/>
    <col min="8965" max="8965" width="18.625" style="36" customWidth="1"/>
    <col min="8966" max="8966" width="11.25" style="36" customWidth="1"/>
    <col min="8967" max="8967" width="9.5" style="36" customWidth="1"/>
    <col min="8968" max="8969" width="17.5" style="36" customWidth="1"/>
    <col min="8970" max="8970" width="1.625" style="36" customWidth="1"/>
    <col min="8971" max="9218" width="9.5" style="36"/>
    <col min="9219" max="9220" width="12.5" style="36" customWidth="1"/>
    <col min="9221" max="9221" width="18.625" style="36" customWidth="1"/>
    <col min="9222" max="9222" width="11.25" style="36" customWidth="1"/>
    <col min="9223" max="9223" width="9.5" style="36" customWidth="1"/>
    <col min="9224" max="9225" width="17.5" style="36" customWidth="1"/>
    <col min="9226" max="9226" width="1.625" style="36" customWidth="1"/>
    <col min="9227" max="9474" width="9.5" style="36"/>
    <col min="9475" max="9476" width="12.5" style="36" customWidth="1"/>
    <col min="9477" max="9477" width="18.625" style="36" customWidth="1"/>
    <col min="9478" max="9478" width="11.25" style="36" customWidth="1"/>
    <col min="9479" max="9479" width="9.5" style="36" customWidth="1"/>
    <col min="9480" max="9481" width="17.5" style="36" customWidth="1"/>
    <col min="9482" max="9482" width="1.625" style="36" customWidth="1"/>
    <col min="9483" max="9730" width="9.5" style="36"/>
    <col min="9731" max="9732" width="12.5" style="36" customWidth="1"/>
    <col min="9733" max="9733" width="18.625" style="36" customWidth="1"/>
    <col min="9734" max="9734" width="11.25" style="36" customWidth="1"/>
    <col min="9735" max="9735" width="9.5" style="36" customWidth="1"/>
    <col min="9736" max="9737" width="17.5" style="36" customWidth="1"/>
    <col min="9738" max="9738" width="1.625" style="36" customWidth="1"/>
    <col min="9739" max="9986" width="9.5" style="36"/>
    <col min="9987" max="9988" width="12.5" style="36" customWidth="1"/>
    <col min="9989" max="9989" width="18.625" style="36" customWidth="1"/>
    <col min="9990" max="9990" width="11.25" style="36" customWidth="1"/>
    <col min="9991" max="9991" width="9.5" style="36" customWidth="1"/>
    <col min="9992" max="9993" width="17.5" style="36" customWidth="1"/>
    <col min="9994" max="9994" width="1.625" style="36" customWidth="1"/>
    <col min="9995" max="10242" width="9.5" style="36"/>
    <col min="10243" max="10244" width="12.5" style="36" customWidth="1"/>
    <col min="10245" max="10245" width="18.625" style="36" customWidth="1"/>
    <col min="10246" max="10246" width="11.25" style="36" customWidth="1"/>
    <col min="10247" max="10247" width="9.5" style="36" customWidth="1"/>
    <col min="10248" max="10249" width="17.5" style="36" customWidth="1"/>
    <col min="10250" max="10250" width="1.625" style="36" customWidth="1"/>
    <col min="10251" max="10498" width="9.5" style="36"/>
    <col min="10499" max="10500" width="12.5" style="36" customWidth="1"/>
    <col min="10501" max="10501" width="18.625" style="36" customWidth="1"/>
    <col min="10502" max="10502" width="11.25" style="36" customWidth="1"/>
    <col min="10503" max="10503" width="9.5" style="36" customWidth="1"/>
    <col min="10504" max="10505" width="17.5" style="36" customWidth="1"/>
    <col min="10506" max="10506" width="1.625" style="36" customWidth="1"/>
    <col min="10507" max="10754" width="9.5" style="36"/>
    <col min="10755" max="10756" width="12.5" style="36" customWidth="1"/>
    <col min="10757" max="10757" width="18.625" style="36" customWidth="1"/>
    <col min="10758" max="10758" width="11.25" style="36" customWidth="1"/>
    <col min="10759" max="10759" width="9.5" style="36" customWidth="1"/>
    <col min="10760" max="10761" width="17.5" style="36" customWidth="1"/>
    <col min="10762" max="10762" width="1.625" style="36" customWidth="1"/>
    <col min="10763" max="11010" width="9.5" style="36"/>
    <col min="11011" max="11012" width="12.5" style="36" customWidth="1"/>
    <col min="11013" max="11013" width="18.625" style="36" customWidth="1"/>
    <col min="11014" max="11014" width="11.25" style="36" customWidth="1"/>
    <col min="11015" max="11015" width="9.5" style="36" customWidth="1"/>
    <col min="11016" max="11017" width="17.5" style="36" customWidth="1"/>
    <col min="11018" max="11018" width="1.625" style="36" customWidth="1"/>
    <col min="11019" max="11266" width="9.5" style="36"/>
    <col min="11267" max="11268" width="12.5" style="36" customWidth="1"/>
    <col min="11269" max="11269" width="18.625" style="36" customWidth="1"/>
    <col min="11270" max="11270" width="11.25" style="36" customWidth="1"/>
    <col min="11271" max="11271" width="9.5" style="36" customWidth="1"/>
    <col min="11272" max="11273" width="17.5" style="36" customWidth="1"/>
    <col min="11274" max="11274" width="1.625" style="36" customWidth="1"/>
    <col min="11275" max="11522" width="9.5" style="36"/>
    <col min="11523" max="11524" width="12.5" style="36" customWidth="1"/>
    <col min="11525" max="11525" width="18.625" style="36" customWidth="1"/>
    <col min="11526" max="11526" width="11.25" style="36" customWidth="1"/>
    <col min="11527" max="11527" width="9.5" style="36" customWidth="1"/>
    <col min="11528" max="11529" width="17.5" style="36" customWidth="1"/>
    <col min="11530" max="11530" width="1.625" style="36" customWidth="1"/>
    <col min="11531" max="11778" width="9.5" style="36"/>
    <col min="11779" max="11780" width="12.5" style="36" customWidth="1"/>
    <col min="11781" max="11781" width="18.625" style="36" customWidth="1"/>
    <col min="11782" max="11782" width="11.25" style="36" customWidth="1"/>
    <col min="11783" max="11783" width="9.5" style="36" customWidth="1"/>
    <col min="11784" max="11785" width="17.5" style="36" customWidth="1"/>
    <col min="11786" max="11786" width="1.625" style="36" customWidth="1"/>
    <col min="11787" max="12034" width="9.5" style="36"/>
    <col min="12035" max="12036" width="12.5" style="36" customWidth="1"/>
    <col min="12037" max="12037" width="18.625" style="36" customWidth="1"/>
    <col min="12038" max="12038" width="11.25" style="36" customWidth="1"/>
    <col min="12039" max="12039" width="9.5" style="36" customWidth="1"/>
    <col min="12040" max="12041" width="17.5" style="36" customWidth="1"/>
    <col min="12042" max="12042" width="1.625" style="36" customWidth="1"/>
    <col min="12043" max="12290" width="9.5" style="36"/>
    <col min="12291" max="12292" width="12.5" style="36" customWidth="1"/>
    <col min="12293" max="12293" width="18.625" style="36" customWidth="1"/>
    <col min="12294" max="12294" width="11.25" style="36" customWidth="1"/>
    <col min="12295" max="12295" width="9.5" style="36" customWidth="1"/>
    <col min="12296" max="12297" width="17.5" style="36" customWidth="1"/>
    <col min="12298" max="12298" width="1.625" style="36" customWidth="1"/>
    <col min="12299" max="12546" width="9.5" style="36"/>
    <col min="12547" max="12548" width="12.5" style="36" customWidth="1"/>
    <col min="12549" max="12549" width="18.625" style="36" customWidth="1"/>
    <col min="12550" max="12550" width="11.25" style="36" customWidth="1"/>
    <col min="12551" max="12551" width="9.5" style="36" customWidth="1"/>
    <col min="12552" max="12553" width="17.5" style="36" customWidth="1"/>
    <col min="12554" max="12554" width="1.625" style="36" customWidth="1"/>
    <col min="12555" max="12802" width="9.5" style="36"/>
    <col min="12803" max="12804" width="12.5" style="36" customWidth="1"/>
    <col min="12805" max="12805" width="18.625" style="36" customWidth="1"/>
    <col min="12806" max="12806" width="11.25" style="36" customWidth="1"/>
    <col min="12807" max="12807" width="9.5" style="36" customWidth="1"/>
    <col min="12808" max="12809" width="17.5" style="36" customWidth="1"/>
    <col min="12810" max="12810" width="1.625" style="36" customWidth="1"/>
    <col min="12811" max="13058" width="9.5" style="36"/>
    <col min="13059" max="13060" width="12.5" style="36" customWidth="1"/>
    <col min="13061" max="13061" width="18.625" style="36" customWidth="1"/>
    <col min="13062" max="13062" width="11.25" style="36" customWidth="1"/>
    <col min="13063" max="13063" width="9.5" style="36" customWidth="1"/>
    <col min="13064" max="13065" width="17.5" style="36" customWidth="1"/>
    <col min="13066" max="13066" width="1.625" style="36" customWidth="1"/>
    <col min="13067" max="13314" width="9.5" style="36"/>
    <col min="13315" max="13316" width="12.5" style="36" customWidth="1"/>
    <col min="13317" max="13317" width="18.625" style="36" customWidth="1"/>
    <col min="13318" max="13318" width="11.25" style="36" customWidth="1"/>
    <col min="13319" max="13319" width="9.5" style="36" customWidth="1"/>
    <col min="13320" max="13321" width="17.5" style="36" customWidth="1"/>
    <col min="13322" max="13322" width="1.625" style="36" customWidth="1"/>
    <col min="13323" max="13570" width="9.5" style="36"/>
    <col min="13571" max="13572" width="12.5" style="36" customWidth="1"/>
    <col min="13573" max="13573" width="18.625" style="36" customWidth="1"/>
    <col min="13574" max="13574" width="11.25" style="36" customWidth="1"/>
    <col min="13575" max="13575" width="9.5" style="36" customWidth="1"/>
    <col min="13576" max="13577" width="17.5" style="36" customWidth="1"/>
    <col min="13578" max="13578" width="1.625" style="36" customWidth="1"/>
    <col min="13579" max="13826" width="9.5" style="36"/>
    <col min="13827" max="13828" width="12.5" style="36" customWidth="1"/>
    <col min="13829" max="13829" width="18.625" style="36" customWidth="1"/>
    <col min="13830" max="13830" width="11.25" style="36" customWidth="1"/>
    <col min="13831" max="13831" width="9.5" style="36" customWidth="1"/>
    <col min="13832" max="13833" width="17.5" style="36" customWidth="1"/>
    <col min="13834" max="13834" width="1.625" style="36" customWidth="1"/>
    <col min="13835" max="14082" width="9.5" style="36"/>
    <col min="14083" max="14084" width="12.5" style="36" customWidth="1"/>
    <col min="14085" max="14085" width="18.625" style="36" customWidth="1"/>
    <col min="14086" max="14086" width="11.25" style="36" customWidth="1"/>
    <col min="14087" max="14087" width="9.5" style="36" customWidth="1"/>
    <col min="14088" max="14089" width="17.5" style="36" customWidth="1"/>
    <col min="14090" max="14090" width="1.625" style="36" customWidth="1"/>
    <col min="14091" max="14338" width="9.5" style="36"/>
    <col min="14339" max="14340" width="12.5" style="36" customWidth="1"/>
    <col min="14341" max="14341" width="18.625" style="36" customWidth="1"/>
    <col min="14342" max="14342" width="11.25" style="36" customWidth="1"/>
    <col min="14343" max="14343" width="9.5" style="36" customWidth="1"/>
    <col min="14344" max="14345" width="17.5" style="36" customWidth="1"/>
    <col min="14346" max="14346" width="1.625" style="36" customWidth="1"/>
    <col min="14347" max="14594" width="9.5" style="36"/>
    <col min="14595" max="14596" width="12.5" style="36" customWidth="1"/>
    <col min="14597" max="14597" width="18.625" style="36" customWidth="1"/>
    <col min="14598" max="14598" width="11.25" style="36" customWidth="1"/>
    <col min="14599" max="14599" width="9.5" style="36" customWidth="1"/>
    <col min="14600" max="14601" width="17.5" style="36" customWidth="1"/>
    <col min="14602" max="14602" width="1.625" style="36" customWidth="1"/>
    <col min="14603" max="14850" width="9.5" style="36"/>
    <col min="14851" max="14852" width="12.5" style="36" customWidth="1"/>
    <col min="14853" max="14853" width="18.625" style="36" customWidth="1"/>
    <col min="14854" max="14854" width="11.25" style="36" customWidth="1"/>
    <col min="14855" max="14855" width="9.5" style="36" customWidth="1"/>
    <col min="14856" max="14857" width="17.5" style="36" customWidth="1"/>
    <col min="14858" max="14858" width="1.625" style="36" customWidth="1"/>
    <col min="14859" max="15106" width="9.5" style="36"/>
    <col min="15107" max="15108" width="12.5" style="36" customWidth="1"/>
    <col min="15109" max="15109" width="18.625" style="36" customWidth="1"/>
    <col min="15110" max="15110" width="11.25" style="36" customWidth="1"/>
    <col min="15111" max="15111" width="9.5" style="36" customWidth="1"/>
    <col min="15112" max="15113" width="17.5" style="36" customWidth="1"/>
    <col min="15114" max="15114" width="1.625" style="36" customWidth="1"/>
    <col min="15115" max="15362" width="9.5" style="36"/>
    <col min="15363" max="15364" width="12.5" style="36" customWidth="1"/>
    <col min="15365" max="15365" width="18.625" style="36" customWidth="1"/>
    <col min="15366" max="15366" width="11.25" style="36" customWidth="1"/>
    <col min="15367" max="15367" width="9.5" style="36" customWidth="1"/>
    <col min="15368" max="15369" width="17.5" style="36" customWidth="1"/>
    <col min="15370" max="15370" width="1.625" style="36" customWidth="1"/>
    <col min="15371" max="15618" width="9.5" style="36"/>
    <col min="15619" max="15620" width="12.5" style="36" customWidth="1"/>
    <col min="15621" max="15621" width="18.625" style="36" customWidth="1"/>
    <col min="15622" max="15622" width="11.25" style="36" customWidth="1"/>
    <col min="15623" max="15623" width="9.5" style="36" customWidth="1"/>
    <col min="15624" max="15625" width="17.5" style="36" customWidth="1"/>
    <col min="15626" max="15626" width="1.625" style="36" customWidth="1"/>
    <col min="15627" max="15874" width="9.5" style="36"/>
    <col min="15875" max="15876" width="12.5" style="36" customWidth="1"/>
    <col min="15877" max="15877" width="18.625" style="36" customWidth="1"/>
    <col min="15878" max="15878" width="11.25" style="36" customWidth="1"/>
    <col min="15879" max="15879" width="9.5" style="36" customWidth="1"/>
    <col min="15880" max="15881" width="17.5" style="36" customWidth="1"/>
    <col min="15882" max="15882" width="1.625" style="36" customWidth="1"/>
    <col min="15883" max="16130" width="9.5" style="36"/>
    <col min="16131" max="16132" width="12.5" style="36" customWidth="1"/>
    <col min="16133" max="16133" width="18.625" style="36" customWidth="1"/>
    <col min="16134" max="16134" width="11.25" style="36" customWidth="1"/>
    <col min="16135" max="16135" width="9.5" style="36" customWidth="1"/>
    <col min="16136" max="16137" width="17.5" style="36" customWidth="1"/>
    <col min="16138" max="16138" width="1.625" style="36" customWidth="1"/>
    <col min="16139" max="16384" width="9.5" style="36"/>
  </cols>
  <sheetData>
    <row r="1" spans="2:21" x14ac:dyDescent="0.2">
      <c r="B1" s="304"/>
      <c r="C1" s="304"/>
      <c r="D1" s="304"/>
      <c r="E1" s="304"/>
      <c r="F1" s="304"/>
      <c r="G1" s="304"/>
      <c r="H1" s="304"/>
      <c r="I1" s="304"/>
      <c r="J1" s="304"/>
    </row>
    <row r="2" spans="2:21" x14ac:dyDescent="0.2">
      <c r="B2" s="53" t="str">
        <f>'المركز المالي'!B1</f>
        <v>شركة معرض رمز الإمارات للسيارات</v>
      </c>
      <c r="C2" s="53"/>
      <c r="F2" s="50"/>
      <c r="G2" s="50"/>
      <c r="H2" s="53"/>
      <c r="I2" s="53"/>
      <c r="J2" s="53"/>
      <c r="K2" s="53"/>
      <c r="L2" s="53"/>
    </row>
    <row r="3" spans="2:21" x14ac:dyDescent="0.2">
      <c r="B3" s="186" t="s">
        <v>45</v>
      </c>
      <c r="C3" s="185"/>
      <c r="F3" s="185"/>
      <c r="G3" s="185"/>
      <c r="H3" s="185"/>
      <c r="I3" s="185"/>
      <c r="J3" s="185"/>
      <c r="K3" s="185"/>
    </row>
    <row r="4" spans="2:21" x14ac:dyDescent="0.2">
      <c r="B4" s="304" t="s">
        <v>968</v>
      </c>
      <c r="C4" s="304"/>
      <c r="D4" s="304"/>
      <c r="E4" s="304"/>
      <c r="F4" s="304"/>
      <c r="G4" s="304"/>
      <c r="H4" s="185"/>
      <c r="I4" s="185"/>
      <c r="J4" s="185"/>
      <c r="K4" s="185"/>
      <c r="L4" s="185"/>
    </row>
    <row r="5" spans="2:21" x14ac:dyDescent="0.2">
      <c r="B5" s="80" t="s">
        <v>25</v>
      </c>
      <c r="C5" s="37"/>
      <c r="D5" s="52"/>
      <c r="E5" s="52"/>
      <c r="F5" s="80"/>
      <c r="G5" s="80"/>
      <c r="H5" s="37"/>
      <c r="I5" s="37"/>
      <c r="J5" s="37"/>
      <c r="K5" s="185"/>
      <c r="L5" s="185"/>
    </row>
    <row r="6" spans="2:21" x14ac:dyDescent="0.2">
      <c r="B6" s="185"/>
      <c r="C6" s="185"/>
      <c r="D6" s="60"/>
      <c r="E6" s="60"/>
      <c r="F6" s="186"/>
      <c r="G6" s="186"/>
      <c r="H6" s="185"/>
      <c r="I6" s="185"/>
      <c r="J6" s="185"/>
      <c r="K6" s="185"/>
      <c r="L6" s="185"/>
    </row>
    <row r="7" spans="2:21" x14ac:dyDescent="0.2">
      <c r="B7" s="317" t="s">
        <v>730</v>
      </c>
      <c r="C7" s="317"/>
      <c r="D7" s="317"/>
      <c r="E7" s="317"/>
      <c r="F7" s="317"/>
      <c r="G7" s="317"/>
      <c r="H7" s="317"/>
      <c r="I7" s="317"/>
      <c r="J7" s="317"/>
    </row>
    <row r="8" spans="2:21" ht="42.6" customHeight="1" x14ac:dyDescent="0.2">
      <c r="B8" s="318" t="s">
        <v>580</v>
      </c>
      <c r="C8" s="318"/>
      <c r="D8" s="318"/>
      <c r="E8" s="318"/>
      <c r="F8" s="318"/>
      <c r="G8" s="318"/>
      <c r="H8" s="318"/>
      <c r="I8" s="318"/>
      <c r="J8" s="318"/>
    </row>
    <row r="9" spans="2:21" x14ac:dyDescent="0.2">
      <c r="B9" s="319" t="s">
        <v>49</v>
      </c>
      <c r="C9" s="319"/>
      <c r="D9" s="319"/>
      <c r="E9" s="319"/>
      <c r="F9" s="319"/>
      <c r="G9" s="319"/>
      <c r="H9" s="319"/>
      <c r="I9" s="319"/>
      <c r="J9" s="319"/>
    </row>
    <row r="10" spans="2:21" x14ac:dyDescent="0.2">
      <c r="B10" s="187" t="s">
        <v>984</v>
      </c>
      <c r="C10" s="187"/>
      <c r="D10" s="187"/>
      <c r="E10" s="187"/>
      <c r="F10" s="187"/>
      <c r="G10" s="187"/>
      <c r="H10" s="187"/>
      <c r="I10" s="187"/>
      <c r="J10" s="187"/>
    </row>
    <row r="11" spans="2:21" s="63" customFormat="1" x14ac:dyDescent="0.5">
      <c r="B11" s="316" t="s">
        <v>50</v>
      </c>
      <c r="D11" s="314" t="s">
        <v>51</v>
      </c>
      <c r="F11" s="314" t="s">
        <v>53</v>
      </c>
      <c r="H11" s="313" t="s">
        <v>52</v>
      </c>
      <c r="I11" s="313"/>
      <c r="J11" s="313"/>
      <c r="K11" s="216"/>
      <c r="L11" s="216"/>
      <c r="M11" s="216"/>
      <c r="N11" s="216"/>
      <c r="O11" s="216"/>
      <c r="P11" s="216"/>
      <c r="Q11" s="216"/>
      <c r="R11" s="216"/>
      <c r="S11" s="216"/>
      <c r="T11" s="216"/>
      <c r="U11" s="216"/>
    </row>
    <row r="12" spans="2:21" x14ac:dyDescent="0.5">
      <c r="B12" s="313"/>
      <c r="C12" s="220"/>
      <c r="D12" s="315"/>
      <c r="E12" s="220"/>
      <c r="F12" s="315"/>
      <c r="G12" s="221"/>
      <c r="H12" s="68" t="s">
        <v>967</v>
      </c>
      <c r="I12" s="222"/>
      <c r="J12" s="68" t="s">
        <v>586</v>
      </c>
      <c r="K12" s="216"/>
      <c r="L12" s="216"/>
      <c r="M12" s="216"/>
      <c r="N12" s="216"/>
      <c r="O12" s="216"/>
      <c r="P12" s="216"/>
      <c r="Q12" s="216"/>
      <c r="R12" s="216"/>
      <c r="S12" s="216"/>
      <c r="T12" s="216"/>
      <c r="U12" s="216"/>
    </row>
    <row r="13" spans="2:21" x14ac:dyDescent="0.5">
      <c r="B13" s="309" t="s">
        <v>125</v>
      </c>
      <c r="C13" s="188"/>
      <c r="D13" s="311" t="s">
        <v>59</v>
      </c>
      <c r="E13" s="188"/>
      <c r="F13" s="189" t="s">
        <v>105</v>
      </c>
      <c r="G13" s="188"/>
      <c r="H13" s="30">
        <v>4451688</v>
      </c>
      <c r="I13" s="187"/>
      <c r="J13" s="168">
        <v>4073211</v>
      </c>
      <c r="K13" s="216"/>
      <c r="L13" s="216"/>
      <c r="M13" s="216"/>
      <c r="N13" s="216"/>
      <c r="O13" s="216"/>
      <c r="P13" s="216"/>
      <c r="Q13" s="216"/>
      <c r="R13" s="216"/>
      <c r="S13" s="216"/>
      <c r="T13" s="216"/>
      <c r="U13" s="216"/>
    </row>
    <row r="14" spans="2:21" x14ac:dyDescent="0.5">
      <c r="B14" s="310"/>
      <c r="C14" s="188"/>
      <c r="D14" s="312"/>
      <c r="E14" s="188"/>
      <c r="F14" s="188" t="s">
        <v>104</v>
      </c>
      <c r="G14" s="188"/>
      <c r="H14" s="30">
        <v>-3665680</v>
      </c>
      <c r="I14" s="187"/>
      <c r="J14" s="30">
        <v>-4149057</v>
      </c>
      <c r="K14" s="216"/>
      <c r="L14" s="216"/>
      <c r="M14" s="216"/>
      <c r="N14" s="216"/>
      <c r="O14" s="216"/>
      <c r="P14" s="216"/>
      <c r="Q14" s="216"/>
      <c r="R14" s="216"/>
      <c r="S14" s="216"/>
      <c r="T14" s="216"/>
      <c r="U14" s="216"/>
    </row>
    <row r="15" spans="2:21" x14ac:dyDescent="0.5">
      <c r="B15" s="310" t="s">
        <v>124</v>
      </c>
      <c r="C15" s="188"/>
      <c r="D15" s="312" t="s">
        <v>59</v>
      </c>
      <c r="E15" s="188"/>
      <c r="F15" s="188" t="s">
        <v>105</v>
      </c>
      <c r="G15" s="188"/>
      <c r="H15" s="30">
        <v>5906623</v>
      </c>
      <c r="I15" s="187"/>
      <c r="J15" s="30">
        <v>3866350</v>
      </c>
      <c r="K15" s="216"/>
      <c r="L15" s="216"/>
      <c r="M15" s="216"/>
      <c r="N15" s="216"/>
      <c r="O15" s="216"/>
      <c r="P15" s="216"/>
      <c r="Q15" s="216"/>
      <c r="R15" s="216"/>
      <c r="S15" s="216"/>
      <c r="T15" s="216"/>
      <c r="U15" s="216"/>
    </row>
    <row r="16" spans="2:21" x14ac:dyDescent="0.5">
      <c r="B16" s="310"/>
      <c r="C16" s="188"/>
      <c r="D16" s="312"/>
      <c r="E16" s="187"/>
      <c r="F16" s="188" t="s">
        <v>104</v>
      </c>
      <c r="G16" s="188"/>
      <c r="H16" s="30">
        <v>-5179758</v>
      </c>
      <c r="I16" s="187"/>
      <c r="J16" s="30">
        <v>-4036917</v>
      </c>
      <c r="K16" s="216"/>
      <c r="L16" s="216"/>
      <c r="M16" s="216"/>
      <c r="N16" s="216"/>
      <c r="O16" s="216"/>
      <c r="P16" s="216"/>
      <c r="Q16" s="216"/>
      <c r="R16" s="216"/>
      <c r="S16" s="216"/>
      <c r="T16" s="216"/>
      <c r="U16" s="216"/>
    </row>
    <row r="17" spans="2:21" x14ac:dyDescent="0.5">
      <c r="B17" s="310" t="s">
        <v>711</v>
      </c>
      <c r="C17" s="188"/>
      <c r="D17" s="312" t="s">
        <v>59</v>
      </c>
      <c r="E17" s="188"/>
      <c r="F17" s="188" t="s">
        <v>105</v>
      </c>
      <c r="G17" s="188"/>
      <c r="H17" s="30">
        <v>5897171</v>
      </c>
      <c r="I17" s="187"/>
      <c r="J17" s="30">
        <v>2506001</v>
      </c>
      <c r="K17" s="216"/>
      <c r="L17" s="216"/>
      <c r="M17" s="216"/>
      <c r="N17" s="216"/>
      <c r="O17" s="216"/>
      <c r="P17" s="216"/>
      <c r="Q17" s="216"/>
      <c r="R17" s="216"/>
      <c r="S17" s="216"/>
      <c r="T17" s="216"/>
      <c r="U17" s="216"/>
    </row>
    <row r="18" spans="2:21" x14ac:dyDescent="0.5">
      <c r="B18" s="310"/>
      <c r="C18" s="188"/>
      <c r="D18" s="312"/>
      <c r="E18" s="187"/>
      <c r="F18" s="188" t="s">
        <v>104</v>
      </c>
      <c r="G18" s="188"/>
      <c r="H18" s="30">
        <v>-5589523</v>
      </c>
      <c r="I18" s="187"/>
      <c r="J18" s="30">
        <v>-2813648</v>
      </c>
      <c r="K18" s="216"/>
      <c r="L18" s="216"/>
      <c r="M18" s="216"/>
      <c r="N18" s="216"/>
      <c r="O18" s="216"/>
      <c r="P18" s="216"/>
      <c r="Q18" s="216"/>
      <c r="R18" s="216"/>
      <c r="S18" s="216"/>
      <c r="T18" s="216"/>
      <c r="U18" s="216"/>
    </row>
    <row r="19" spans="2:21" x14ac:dyDescent="0.5">
      <c r="B19" s="289" t="s">
        <v>975</v>
      </c>
      <c r="C19" s="188"/>
      <c r="D19" s="277"/>
      <c r="E19" s="187"/>
      <c r="F19" s="188" t="s">
        <v>104</v>
      </c>
      <c r="G19" s="188"/>
      <c r="H19" s="30">
        <v>0</v>
      </c>
      <c r="I19" s="187"/>
      <c r="J19" s="30">
        <v>500000</v>
      </c>
      <c r="K19" s="216"/>
      <c r="L19" s="216"/>
      <c r="M19" s="216"/>
      <c r="N19" s="216"/>
      <c r="O19" s="216"/>
      <c r="P19" s="216"/>
      <c r="Q19" s="216"/>
      <c r="R19" s="216"/>
      <c r="S19" s="216"/>
      <c r="T19" s="216"/>
      <c r="U19" s="216"/>
    </row>
    <row r="20" spans="2:21" x14ac:dyDescent="0.5">
      <c r="B20" s="187" t="s">
        <v>965</v>
      </c>
      <c r="C20" s="188"/>
      <c r="D20" s="277"/>
      <c r="E20" s="187"/>
      <c r="F20" s="188" t="s">
        <v>104</v>
      </c>
      <c r="G20" s="188"/>
      <c r="H20" s="30">
        <v>0</v>
      </c>
      <c r="I20" s="187"/>
      <c r="J20" s="30">
        <v>500000</v>
      </c>
      <c r="K20" s="216"/>
      <c r="L20" s="216"/>
      <c r="M20" s="216"/>
      <c r="N20" s="216"/>
      <c r="O20" s="216"/>
      <c r="P20" s="216"/>
      <c r="Q20" s="216"/>
      <c r="R20" s="216"/>
      <c r="S20" s="216"/>
      <c r="T20" s="216"/>
      <c r="U20" s="216"/>
    </row>
    <row r="21" spans="2:21" x14ac:dyDescent="0.5">
      <c r="B21" s="310" t="s">
        <v>970</v>
      </c>
      <c r="C21" s="290"/>
      <c r="D21" s="312" t="s">
        <v>974</v>
      </c>
      <c r="E21" s="289"/>
      <c r="F21" s="290" t="s">
        <v>973</v>
      </c>
      <c r="G21" s="290"/>
      <c r="H21" s="30">
        <v>322432</v>
      </c>
      <c r="I21" s="289"/>
      <c r="J21" s="30">
        <v>0</v>
      </c>
      <c r="K21" s="216"/>
      <c r="L21" s="216"/>
      <c r="M21" s="216"/>
      <c r="N21" s="216"/>
      <c r="O21" s="216"/>
      <c r="P21" s="216"/>
      <c r="Q21" s="216"/>
      <c r="R21" s="216"/>
      <c r="S21" s="216"/>
      <c r="T21" s="216"/>
      <c r="U21" s="216"/>
    </row>
    <row r="22" spans="2:21" x14ac:dyDescent="0.5">
      <c r="B22" s="310"/>
      <c r="C22" s="290"/>
      <c r="D22" s="312"/>
      <c r="E22" s="289"/>
      <c r="F22" s="290" t="s">
        <v>104</v>
      </c>
      <c r="G22" s="290"/>
      <c r="H22" s="30">
        <v>-24146571</v>
      </c>
      <c r="I22" s="289"/>
      <c r="J22" s="30">
        <v>0</v>
      </c>
      <c r="K22" s="216"/>
      <c r="L22" s="216"/>
      <c r="M22" s="216"/>
      <c r="N22" s="216"/>
      <c r="O22" s="216"/>
      <c r="P22" s="216"/>
      <c r="Q22" s="216"/>
      <c r="R22" s="216"/>
      <c r="S22" s="216"/>
      <c r="T22" s="216"/>
      <c r="U22" s="216"/>
    </row>
    <row r="23" spans="2:21" x14ac:dyDescent="0.2">
      <c r="B23" s="65" t="s">
        <v>54</v>
      </c>
      <c r="C23" s="24"/>
      <c r="D23" s="24"/>
      <c r="E23" s="24"/>
      <c r="F23" s="24"/>
      <c r="G23" s="24"/>
      <c r="H23" s="24"/>
      <c r="I23" s="24"/>
      <c r="J23" s="24"/>
    </row>
    <row r="24" spans="2:21" x14ac:dyDescent="0.2">
      <c r="B24" s="65"/>
      <c r="C24" s="24"/>
      <c r="D24" s="24"/>
      <c r="E24" s="24"/>
      <c r="F24" s="24"/>
      <c r="G24" s="24"/>
      <c r="H24" s="24"/>
      <c r="I24" s="24"/>
      <c r="J24" s="24"/>
    </row>
    <row r="25" spans="2:21" x14ac:dyDescent="0.5">
      <c r="B25" s="265" t="s">
        <v>712</v>
      </c>
      <c r="C25" s="265"/>
      <c r="D25" s="265"/>
      <c r="E25" s="194"/>
      <c r="F25" s="194"/>
      <c r="G25" s="194"/>
      <c r="H25" s="244" t="s">
        <v>967</v>
      </c>
      <c r="I25" s="66"/>
      <c r="J25" s="244" t="s">
        <v>586</v>
      </c>
      <c r="K25" s="223"/>
      <c r="L25" s="64"/>
      <c r="M25" s="64"/>
      <c r="N25" s="64"/>
    </row>
    <row r="26" spans="2:21" x14ac:dyDescent="0.2">
      <c r="B26" s="187" t="s">
        <v>711</v>
      </c>
      <c r="C26" s="182"/>
      <c r="G26" s="194"/>
      <c r="H26" s="30">
        <v>0</v>
      </c>
      <c r="I26" s="30"/>
      <c r="J26" s="30">
        <v>307647</v>
      </c>
      <c r="K26" s="167"/>
      <c r="L26" s="64"/>
      <c r="M26" s="195"/>
      <c r="N26" s="194"/>
      <c r="O26" s="195"/>
    </row>
    <row r="27" spans="2:21" x14ac:dyDescent="0.2">
      <c r="B27" s="284" t="s">
        <v>958</v>
      </c>
      <c r="C27" s="182"/>
      <c r="G27" s="194"/>
      <c r="H27" s="30">
        <v>0</v>
      </c>
      <c r="I27" s="30"/>
      <c r="J27" s="30">
        <v>500000</v>
      </c>
      <c r="K27" s="167"/>
      <c r="L27" s="64"/>
      <c r="M27" s="195"/>
      <c r="N27" s="194"/>
      <c r="O27" s="195"/>
    </row>
    <row r="28" spans="2:21" x14ac:dyDescent="0.2">
      <c r="B28" s="284" t="s">
        <v>959</v>
      </c>
      <c r="C28" s="182"/>
      <c r="G28" s="194"/>
      <c r="H28" s="30">
        <v>0</v>
      </c>
      <c r="I28" s="30"/>
      <c r="J28" s="30">
        <v>500000</v>
      </c>
      <c r="K28" s="167"/>
      <c r="L28" s="64"/>
      <c r="M28" s="195"/>
      <c r="N28" s="194"/>
      <c r="O28" s="195"/>
    </row>
    <row r="29" spans="2:21" x14ac:dyDescent="0.2">
      <c r="B29" s="287" t="s">
        <v>970</v>
      </c>
      <c r="C29" s="182"/>
      <c r="G29" s="194"/>
      <c r="H29" s="30">
        <v>23824139</v>
      </c>
      <c r="I29" s="30"/>
      <c r="J29" s="30">
        <v>0</v>
      </c>
      <c r="K29" s="167"/>
      <c r="L29" s="64"/>
      <c r="M29" s="195"/>
      <c r="N29" s="194"/>
      <c r="O29" s="195"/>
    </row>
    <row r="30" spans="2:21" ht="21" thickBot="1" x14ac:dyDescent="0.25">
      <c r="B30" s="182"/>
      <c r="C30" s="182"/>
      <c r="D30" s="194"/>
      <c r="E30" s="194"/>
      <c r="F30" s="194"/>
      <c r="G30" s="194"/>
      <c r="H30" s="31">
        <f>SUM(H26:H29)</f>
        <v>23824139</v>
      </c>
      <c r="I30" s="64"/>
      <c r="J30" s="31">
        <f>SUM(J26:J29)</f>
        <v>1307647</v>
      </c>
      <c r="K30" s="35"/>
      <c r="L30" s="64"/>
      <c r="M30" s="64"/>
      <c r="N30" s="64"/>
    </row>
    <row r="31" spans="2:21" ht="21" thickTop="1" x14ac:dyDescent="0.2">
      <c r="B31" s="182"/>
      <c r="D31" s="194"/>
      <c r="H31" s="64"/>
      <c r="J31" s="64"/>
    </row>
    <row r="32" spans="2:21" x14ac:dyDescent="0.5">
      <c r="B32" s="265" t="s">
        <v>55</v>
      </c>
      <c r="C32" s="265"/>
      <c r="D32" s="265"/>
      <c r="E32" s="194"/>
      <c r="F32" s="194"/>
      <c r="G32" s="194"/>
      <c r="H32" s="68" t="s">
        <v>967</v>
      </c>
      <c r="I32" s="66"/>
      <c r="J32" s="286" t="s">
        <v>586</v>
      </c>
      <c r="K32" s="223"/>
      <c r="L32" s="64"/>
      <c r="M32" s="64"/>
      <c r="N32" s="64"/>
    </row>
    <row r="33" spans="2:15" x14ac:dyDescent="0.2">
      <c r="B33" s="187" t="s">
        <v>125</v>
      </c>
      <c r="C33" s="182"/>
      <c r="G33" s="194"/>
      <c r="H33" s="30">
        <v>786008</v>
      </c>
      <c r="I33" s="30"/>
      <c r="J33" s="168">
        <v>0</v>
      </c>
      <c r="K33" s="167"/>
      <c r="L33" s="64"/>
      <c r="M33" s="195"/>
      <c r="N33" s="194"/>
      <c r="O33" s="195"/>
    </row>
    <row r="34" spans="2:15" x14ac:dyDescent="0.2">
      <c r="B34" s="187" t="s">
        <v>124</v>
      </c>
      <c r="C34" s="182"/>
      <c r="G34" s="194"/>
      <c r="H34" s="30">
        <v>726865</v>
      </c>
      <c r="I34" s="30"/>
      <c r="J34" s="30">
        <v>0</v>
      </c>
      <c r="K34" s="167"/>
      <c r="L34" s="64"/>
      <c r="M34" s="195"/>
      <c r="N34" s="194"/>
      <c r="O34" s="195"/>
    </row>
    <row r="35" spans="2:15" ht="21" thickBot="1" x14ac:dyDescent="0.25">
      <c r="B35" s="182"/>
      <c r="C35" s="182"/>
      <c r="D35" s="194"/>
      <c r="E35" s="194"/>
      <c r="F35" s="194"/>
      <c r="G35" s="194"/>
      <c r="H35" s="31">
        <f>SUM(H33:H34)</f>
        <v>1512873</v>
      </c>
      <c r="I35" s="64"/>
      <c r="J35" s="31">
        <f>SUM(J33:J34)</f>
        <v>0</v>
      </c>
      <c r="K35" s="35"/>
      <c r="L35" s="64"/>
      <c r="M35" s="64"/>
      <c r="N35" s="64"/>
    </row>
    <row r="36" spans="2:15" ht="21" thickTop="1" x14ac:dyDescent="0.2">
      <c r="B36" s="182"/>
      <c r="C36" s="182"/>
      <c r="D36" s="194"/>
      <c r="E36" s="194"/>
      <c r="F36" s="194"/>
      <c r="G36" s="194"/>
      <c r="H36" s="64"/>
      <c r="I36" s="64"/>
      <c r="J36" s="64"/>
      <c r="K36" s="35"/>
      <c r="L36" s="64"/>
      <c r="M36" s="64"/>
      <c r="N36" s="64"/>
    </row>
    <row r="37" spans="2:15" x14ac:dyDescent="0.2">
      <c r="B37" s="52"/>
      <c r="C37" s="52"/>
      <c r="D37" s="52"/>
      <c r="E37" s="52"/>
      <c r="F37" s="52"/>
      <c r="G37" s="52"/>
      <c r="H37" s="52"/>
      <c r="I37" s="52"/>
      <c r="J37" s="52"/>
    </row>
    <row r="38" spans="2:15" x14ac:dyDescent="0.2">
      <c r="B38" s="307">
        <v>19</v>
      </c>
      <c r="C38" s="307"/>
      <c r="D38" s="307"/>
      <c r="E38" s="307"/>
      <c r="F38" s="307"/>
      <c r="G38" s="307"/>
      <c r="H38" s="307"/>
      <c r="I38" s="307"/>
      <c r="J38" s="307"/>
    </row>
    <row r="39" spans="2:15" x14ac:dyDescent="0.2">
      <c r="B39" s="308"/>
      <c r="C39" s="308"/>
      <c r="D39" s="308"/>
      <c r="E39" s="308"/>
      <c r="F39" s="308"/>
      <c r="G39" s="308"/>
      <c r="H39" s="308"/>
      <c r="I39" s="308"/>
      <c r="J39" s="308"/>
    </row>
  </sheetData>
  <mergeCells count="18">
    <mergeCell ref="H11:J11"/>
    <mergeCell ref="F11:F12"/>
    <mergeCell ref="D11:D12"/>
    <mergeCell ref="B11:B12"/>
    <mergeCell ref="B1:J1"/>
    <mergeCell ref="B4:G4"/>
    <mergeCell ref="B7:J7"/>
    <mergeCell ref="B8:J8"/>
    <mergeCell ref="B9:J9"/>
    <mergeCell ref="B38:J39"/>
    <mergeCell ref="B13:B14"/>
    <mergeCell ref="D13:D14"/>
    <mergeCell ref="B15:B16"/>
    <mergeCell ref="D15:D16"/>
    <mergeCell ref="B17:B18"/>
    <mergeCell ref="D17:D18"/>
    <mergeCell ref="D21:D22"/>
    <mergeCell ref="B21:B22"/>
  </mergeCells>
  <printOptions horizontalCentered="1"/>
  <pageMargins left="0.23622047244094491" right="0.45" top="0.62992125984251968" bottom="0" header="0.23622047244094491" footer="0"/>
  <pageSetup paperSize="9" scale="95" firstPageNumber="5" orientation="portrait" useFirstPageNumber="1" r:id="rId1"/>
  <headerFooter alignWithMargins="0"/>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W26"/>
  <sheetViews>
    <sheetView rightToLeft="1" view="pageLayout" topLeftCell="A4" zoomScale="90" zoomScaleNormal="90" zoomScalePageLayoutView="90" workbookViewId="0">
      <selection activeCell="U22" sqref="U22"/>
    </sheetView>
  </sheetViews>
  <sheetFormatPr defaultColWidth="9.5" defaultRowHeight="20.25" x14ac:dyDescent="0.2"/>
  <cols>
    <col min="1" max="1" width="2.125" style="36" customWidth="1"/>
    <col min="2" max="2" width="19.625" style="36" customWidth="1"/>
    <col min="3" max="3" width="15" style="50" customWidth="1"/>
    <col min="4" max="4" width="1.125" style="50" customWidth="1"/>
    <col min="5" max="5" width="15.125" style="50" customWidth="1"/>
    <col min="6" max="6" width="1.25" style="50" customWidth="1"/>
    <col min="7" max="7" width="9.75" style="36" customWidth="1"/>
    <col min="8" max="8" width="1.125" style="36" customWidth="1"/>
    <col min="9" max="9" width="9.75" style="36" customWidth="1"/>
    <col min="10" max="10" width="1.5" style="36" customWidth="1"/>
    <col min="11" max="11" width="9.75" style="36" customWidth="1"/>
    <col min="12" max="12" width="1.125" style="36" customWidth="1"/>
    <col min="13" max="13" width="9.75" style="36" customWidth="1"/>
    <col min="14" max="14" width="1.5" style="36" customWidth="1"/>
    <col min="15" max="15" width="9.75" style="36" customWidth="1"/>
    <col min="16" max="16" width="1.5" style="36" customWidth="1"/>
    <col min="17" max="17" width="16" style="36" customWidth="1"/>
    <col min="18" max="18" width="1.5" style="36" customWidth="1"/>
    <col min="19" max="19" width="12.125" style="36" customWidth="1"/>
    <col min="20" max="20" width="2.125" style="36" customWidth="1"/>
    <col min="21" max="264" width="9.5" style="36"/>
    <col min="265" max="265" width="12.5" style="36" customWidth="1"/>
    <col min="266" max="266" width="34.5" style="36" customWidth="1"/>
    <col min="267" max="267" width="2.5" style="36" customWidth="1"/>
    <col min="268" max="269" width="8.5" style="36" customWidth="1"/>
    <col min="270" max="271" width="17.5" style="36" customWidth="1"/>
    <col min="272" max="272" width="0.5" style="36" customWidth="1"/>
    <col min="273" max="273" width="12.5" style="36" bestFit="1" customWidth="1"/>
    <col min="274" max="520" width="9.5" style="36"/>
    <col min="521" max="521" width="12.5" style="36" customWidth="1"/>
    <col min="522" max="522" width="34.5" style="36" customWidth="1"/>
    <col min="523" max="523" width="2.5" style="36" customWidth="1"/>
    <col min="524" max="525" width="8.5" style="36" customWidth="1"/>
    <col min="526" max="527" width="17.5" style="36" customWidth="1"/>
    <col min="528" max="528" width="0.5" style="36" customWidth="1"/>
    <col min="529" max="529" width="12.5" style="36" bestFit="1" customWidth="1"/>
    <col min="530" max="776" width="9.5" style="36"/>
    <col min="777" max="777" width="12.5" style="36" customWidth="1"/>
    <col min="778" max="778" width="34.5" style="36" customWidth="1"/>
    <col min="779" max="779" width="2.5" style="36" customWidth="1"/>
    <col min="780" max="781" width="8.5" style="36" customWidth="1"/>
    <col min="782" max="783" width="17.5" style="36" customWidth="1"/>
    <col min="784" max="784" width="0.5" style="36" customWidth="1"/>
    <col min="785" max="785" width="12.5" style="36" bestFit="1" customWidth="1"/>
    <col min="786" max="1032" width="9.5" style="36"/>
    <col min="1033" max="1033" width="12.5" style="36" customWidth="1"/>
    <col min="1034" max="1034" width="34.5" style="36" customWidth="1"/>
    <col min="1035" max="1035" width="2.5" style="36" customWidth="1"/>
    <col min="1036" max="1037" width="8.5" style="36" customWidth="1"/>
    <col min="1038" max="1039" width="17.5" style="36" customWidth="1"/>
    <col min="1040" max="1040" width="0.5" style="36" customWidth="1"/>
    <col min="1041" max="1041" width="12.5" style="36" bestFit="1" customWidth="1"/>
    <col min="1042" max="1288" width="9.5" style="36"/>
    <col min="1289" max="1289" width="12.5" style="36" customWidth="1"/>
    <col min="1290" max="1290" width="34.5" style="36" customWidth="1"/>
    <col min="1291" max="1291" width="2.5" style="36" customWidth="1"/>
    <col min="1292" max="1293" width="8.5" style="36" customWidth="1"/>
    <col min="1294" max="1295" width="17.5" style="36" customWidth="1"/>
    <col min="1296" max="1296" width="0.5" style="36" customWidth="1"/>
    <col min="1297" max="1297" width="12.5" style="36" bestFit="1" customWidth="1"/>
    <col min="1298" max="1544" width="9.5" style="36"/>
    <col min="1545" max="1545" width="12.5" style="36" customWidth="1"/>
    <col min="1546" max="1546" width="34.5" style="36" customWidth="1"/>
    <col min="1547" max="1547" width="2.5" style="36" customWidth="1"/>
    <col min="1548" max="1549" width="8.5" style="36" customWidth="1"/>
    <col min="1550" max="1551" width="17.5" style="36" customWidth="1"/>
    <col min="1552" max="1552" width="0.5" style="36" customWidth="1"/>
    <col min="1553" max="1553" width="12.5" style="36" bestFit="1" customWidth="1"/>
    <col min="1554" max="1800" width="9.5" style="36"/>
    <col min="1801" max="1801" width="12.5" style="36" customWidth="1"/>
    <col min="1802" max="1802" width="34.5" style="36" customWidth="1"/>
    <col min="1803" max="1803" width="2.5" style="36" customWidth="1"/>
    <col min="1804" max="1805" width="8.5" style="36" customWidth="1"/>
    <col min="1806" max="1807" width="17.5" style="36" customWidth="1"/>
    <col min="1808" max="1808" width="0.5" style="36" customWidth="1"/>
    <col min="1809" max="1809" width="12.5" style="36" bestFit="1" customWidth="1"/>
    <col min="1810" max="2056" width="9.5" style="36"/>
    <col min="2057" max="2057" width="12.5" style="36" customWidth="1"/>
    <col min="2058" max="2058" width="34.5" style="36" customWidth="1"/>
    <col min="2059" max="2059" width="2.5" style="36" customWidth="1"/>
    <col min="2060" max="2061" width="8.5" style="36" customWidth="1"/>
    <col min="2062" max="2063" width="17.5" style="36" customWidth="1"/>
    <col min="2064" max="2064" width="0.5" style="36" customWidth="1"/>
    <col min="2065" max="2065" width="12.5" style="36" bestFit="1" customWidth="1"/>
    <col min="2066" max="2312" width="9.5" style="36"/>
    <col min="2313" max="2313" width="12.5" style="36" customWidth="1"/>
    <col min="2314" max="2314" width="34.5" style="36" customWidth="1"/>
    <col min="2315" max="2315" width="2.5" style="36" customWidth="1"/>
    <col min="2316" max="2317" width="8.5" style="36" customWidth="1"/>
    <col min="2318" max="2319" width="17.5" style="36" customWidth="1"/>
    <col min="2320" max="2320" width="0.5" style="36" customWidth="1"/>
    <col min="2321" max="2321" width="12.5" style="36" bestFit="1" customWidth="1"/>
    <col min="2322" max="2568" width="9.5" style="36"/>
    <col min="2569" max="2569" width="12.5" style="36" customWidth="1"/>
    <col min="2570" max="2570" width="34.5" style="36" customWidth="1"/>
    <col min="2571" max="2571" width="2.5" style="36" customWidth="1"/>
    <col min="2572" max="2573" width="8.5" style="36" customWidth="1"/>
    <col min="2574" max="2575" width="17.5" style="36" customWidth="1"/>
    <col min="2576" max="2576" width="0.5" style="36" customWidth="1"/>
    <col min="2577" max="2577" width="12.5" style="36" bestFit="1" customWidth="1"/>
    <col min="2578" max="2824" width="9.5" style="36"/>
    <col min="2825" max="2825" width="12.5" style="36" customWidth="1"/>
    <col min="2826" max="2826" width="34.5" style="36" customWidth="1"/>
    <col min="2827" max="2827" width="2.5" style="36" customWidth="1"/>
    <col min="2828" max="2829" width="8.5" style="36" customWidth="1"/>
    <col min="2830" max="2831" width="17.5" style="36" customWidth="1"/>
    <col min="2832" max="2832" width="0.5" style="36" customWidth="1"/>
    <col min="2833" max="2833" width="12.5" style="36" bestFit="1" customWidth="1"/>
    <col min="2834" max="3080" width="9.5" style="36"/>
    <col min="3081" max="3081" width="12.5" style="36" customWidth="1"/>
    <col min="3082" max="3082" width="34.5" style="36" customWidth="1"/>
    <col min="3083" max="3083" width="2.5" style="36" customWidth="1"/>
    <col min="3084" max="3085" width="8.5" style="36" customWidth="1"/>
    <col min="3086" max="3087" width="17.5" style="36" customWidth="1"/>
    <col min="3088" max="3088" width="0.5" style="36" customWidth="1"/>
    <col min="3089" max="3089" width="12.5" style="36" bestFit="1" customWidth="1"/>
    <col min="3090" max="3336" width="9.5" style="36"/>
    <col min="3337" max="3337" width="12.5" style="36" customWidth="1"/>
    <col min="3338" max="3338" width="34.5" style="36" customWidth="1"/>
    <col min="3339" max="3339" width="2.5" style="36" customWidth="1"/>
    <col min="3340" max="3341" width="8.5" style="36" customWidth="1"/>
    <col min="3342" max="3343" width="17.5" style="36" customWidth="1"/>
    <col min="3344" max="3344" width="0.5" style="36" customWidth="1"/>
    <col min="3345" max="3345" width="12.5" style="36" bestFit="1" customWidth="1"/>
    <col min="3346" max="3592" width="9.5" style="36"/>
    <col min="3593" max="3593" width="12.5" style="36" customWidth="1"/>
    <col min="3594" max="3594" width="34.5" style="36" customWidth="1"/>
    <col min="3595" max="3595" width="2.5" style="36" customWidth="1"/>
    <col min="3596" max="3597" width="8.5" style="36" customWidth="1"/>
    <col min="3598" max="3599" width="17.5" style="36" customWidth="1"/>
    <col min="3600" max="3600" width="0.5" style="36" customWidth="1"/>
    <col min="3601" max="3601" width="12.5" style="36" bestFit="1" customWidth="1"/>
    <col min="3602" max="3848" width="9.5" style="36"/>
    <col min="3849" max="3849" width="12.5" style="36" customWidth="1"/>
    <col min="3850" max="3850" width="34.5" style="36" customWidth="1"/>
    <col min="3851" max="3851" width="2.5" style="36" customWidth="1"/>
    <col min="3852" max="3853" width="8.5" style="36" customWidth="1"/>
    <col min="3854" max="3855" width="17.5" style="36" customWidth="1"/>
    <col min="3856" max="3856" width="0.5" style="36" customWidth="1"/>
    <col min="3857" max="3857" width="12.5" style="36" bestFit="1" customWidth="1"/>
    <col min="3858" max="4104" width="9.5" style="36"/>
    <col min="4105" max="4105" width="12.5" style="36" customWidth="1"/>
    <col min="4106" max="4106" width="34.5" style="36" customWidth="1"/>
    <col min="4107" max="4107" width="2.5" style="36" customWidth="1"/>
    <col min="4108" max="4109" width="8.5" style="36" customWidth="1"/>
    <col min="4110" max="4111" width="17.5" style="36" customWidth="1"/>
    <col min="4112" max="4112" width="0.5" style="36" customWidth="1"/>
    <col min="4113" max="4113" width="12.5" style="36" bestFit="1" customWidth="1"/>
    <col min="4114" max="4360" width="9.5" style="36"/>
    <col min="4361" max="4361" width="12.5" style="36" customWidth="1"/>
    <col min="4362" max="4362" width="34.5" style="36" customWidth="1"/>
    <col min="4363" max="4363" width="2.5" style="36" customWidth="1"/>
    <col min="4364" max="4365" width="8.5" style="36" customWidth="1"/>
    <col min="4366" max="4367" width="17.5" style="36" customWidth="1"/>
    <col min="4368" max="4368" width="0.5" style="36" customWidth="1"/>
    <col min="4369" max="4369" width="12.5" style="36" bestFit="1" customWidth="1"/>
    <col min="4370" max="4616" width="9.5" style="36"/>
    <col min="4617" max="4617" width="12.5" style="36" customWidth="1"/>
    <col min="4618" max="4618" width="34.5" style="36" customWidth="1"/>
    <col min="4619" max="4619" width="2.5" style="36" customWidth="1"/>
    <col min="4620" max="4621" width="8.5" style="36" customWidth="1"/>
    <col min="4622" max="4623" width="17.5" style="36" customWidth="1"/>
    <col min="4624" max="4624" width="0.5" style="36" customWidth="1"/>
    <col min="4625" max="4625" width="12.5" style="36" bestFit="1" customWidth="1"/>
    <col min="4626" max="4872" width="9.5" style="36"/>
    <col min="4873" max="4873" width="12.5" style="36" customWidth="1"/>
    <col min="4874" max="4874" width="34.5" style="36" customWidth="1"/>
    <col min="4875" max="4875" width="2.5" style="36" customWidth="1"/>
    <col min="4876" max="4877" width="8.5" style="36" customWidth="1"/>
    <col min="4878" max="4879" width="17.5" style="36" customWidth="1"/>
    <col min="4880" max="4880" width="0.5" style="36" customWidth="1"/>
    <col min="4881" max="4881" width="12.5" style="36" bestFit="1" customWidth="1"/>
    <col min="4882" max="5128" width="9.5" style="36"/>
    <col min="5129" max="5129" width="12.5" style="36" customWidth="1"/>
    <col min="5130" max="5130" width="34.5" style="36" customWidth="1"/>
    <col min="5131" max="5131" width="2.5" style="36" customWidth="1"/>
    <col min="5132" max="5133" width="8.5" style="36" customWidth="1"/>
    <col min="5134" max="5135" width="17.5" style="36" customWidth="1"/>
    <col min="5136" max="5136" width="0.5" style="36" customWidth="1"/>
    <col min="5137" max="5137" width="12.5" style="36" bestFit="1" customWidth="1"/>
    <col min="5138" max="5384" width="9.5" style="36"/>
    <col min="5385" max="5385" width="12.5" style="36" customWidth="1"/>
    <col min="5386" max="5386" width="34.5" style="36" customWidth="1"/>
    <col min="5387" max="5387" width="2.5" style="36" customWidth="1"/>
    <col min="5388" max="5389" width="8.5" style="36" customWidth="1"/>
    <col min="5390" max="5391" width="17.5" style="36" customWidth="1"/>
    <col min="5392" max="5392" width="0.5" style="36" customWidth="1"/>
    <col min="5393" max="5393" width="12.5" style="36" bestFit="1" customWidth="1"/>
    <col min="5394" max="5640" width="9.5" style="36"/>
    <col min="5641" max="5641" width="12.5" style="36" customWidth="1"/>
    <col min="5642" max="5642" width="34.5" style="36" customWidth="1"/>
    <col min="5643" max="5643" width="2.5" style="36" customWidth="1"/>
    <col min="5644" max="5645" width="8.5" style="36" customWidth="1"/>
    <col min="5646" max="5647" width="17.5" style="36" customWidth="1"/>
    <col min="5648" max="5648" width="0.5" style="36" customWidth="1"/>
    <col min="5649" max="5649" width="12.5" style="36" bestFit="1" customWidth="1"/>
    <col min="5650" max="5896" width="9.5" style="36"/>
    <col min="5897" max="5897" width="12.5" style="36" customWidth="1"/>
    <col min="5898" max="5898" width="34.5" style="36" customWidth="1"/>
    <col min="5899" max="5899" width="2.5" style="36" customWidth="1"/>
    <col min="5900" max="5901" width="8.5" style="36" customWidth="1"/>
    <col min="5902" max="5903" width="17.5" style="36" customWidth="1"/>
    <col min="5904" max="5904" width="0.5" style="36" customWidth="1"/>
    <col min="5905" max="5905" width="12.5" style="36" bestFit="1" customWidth="1"/>
    <col min="5906" max="6152" width="9.5" style="36"/>
    <col min="6153" max="6153" width="12.5" style="36" customWidth="1"/>
    <col min="6154" max="6154" width="34.5" style="36" customWidth="1"/>
    <col min="6155" max="6155" width="2.5" style="36" customWidth="1"/>
    <col min="6156" max="6157" width="8.5" style="36" customWidth="1"/>
    <col min="6158" max="6159" width="17.5" style="36" customWidth="1"/>
    <col min="6160" max="6160" width="0.5" style="36" customWidth="1"/>
    <col min="6161" max="6161" width="12.5" style="36" bestFit="1" customWidth="1"/>
    <col min="6162" max="6408" width="9.5" style="36"/>
    <col min="6409" max="6409" width="12.5" style="36" customWidth="1"/>
    <col min="6410" max="6410" width="34.5" style="36" customWidth="1"/>
    <col min="6411" max="6411" width="2.5" style="36" customWidth="1"/>
    <col min="6412" max="6413" width="8.5" style="36" customWidth="1"/>
    <col min="6414" max="6415" width="17.5" style="36" customWidth="1"/>
    <col min="6416" max="6416" width="0.5" style="36" customWidth="1"/>
    <col min="6417" max="6417" width="12.5" style="36" bestFit="1" customWidth="1"/>
    <col min="6418" max="6664" width="9.5" style="36"/>
    <col min="6665" max="6665" width="12.5" style="36" customWidth="1"/>
    <col min="6666" max="6666" width="34.5" style="36" customWidth="1"/>
    <col min="6667" max="6667" width="2.5" style="36" customWidth="1"/>
    <col min="6668" max="6669" width="8.5" style="36" customWidth="1"/>
    <col min="6670" max="6671" width="17.5" style="36" customWidth="1"/>
    <col min="6672" max="6672" width="0.5" style="36" customWidth="1"/>
    <col min="6673" max="6673" width="12.5" style="36" bestFit="1" customWidth="1"/>
    <col min="6674" max="6920" width="9.5" style="36"/>
    <col min="6921" max="6921" width="12.5" style="36" customWidth="1"/>
    <col min="6922" max="6922" width="34.5" style="36" customWidth="1"/>
    <col min="6923" max="6923" width="2.5" style="36" customWidth="1"/>
    <col min="6924" max="6925" width="8.5" style="36" customWidth="1"/>
    <col min="6926" max="6927" width="17.5" style="36" customWidth="1"/>
    <col min="6928" max="6928" width="0.5" style="36" customWidth="1"/>
    <col min="6929" max="6929" width="12.5" style="36" bestFit="1" customWidth="1"/>
    <col min="6930" max="7176" width="9.5" style="36"/>
    <col min="7177" max="7177" width="12.5" style="36" customWidth="1"/>
    <col min="7178" max="7178" width="34.5" style="36" customWidth="1"/>
    <col min="7179" max="7179" width="2.5" style="36" customWidth="1"/>
    <col min="7180" max="7181" width="8.5" style="36" customWidth="1"/>
    <col min="7182" max="7183" width="17.5" style="36" customWidth="1"/>
    <col min="7184" max="7184" width="0.5" style="36" customWidth="1"/>
    <col min="7185" max="7185" width="12.5" style="36" bestFit="1" customWidth="1"/>
    <col min="7186" max="7432" width="9.5" style="36"/>
    <col min="7433" max="7433" width="12.5" style="36" customWidth="1"/>
    <col min="7434" max="7434" width="34.5" style="36" customWidth="1"/>
    <col min="7435" max="7435" width="2.5" style="36" customWidth="1"/>
    <col min="7436" max="7437" width="8.5" style="36" customWidth="1"/>
    <col min="7438" max="7439" width="17.5" style="36" customWidth="1"/>
    <col min="7440" max="7440" width="0.5" style="36" customWidth="1"/>
    <col min="7441" max="7441" width="12.5" style="36" bestFit="1" customWidth="1"/>
    <col min="7442" max="7688" width="9.5" style="36"/>
    <col min="7689" max="7689" width="12.5" style="36" customWidth="1"/>
    <col min="7690" max="7690" width="34.5" style="36" customWidth="1"/>
    <col min="7691" max="7691" width="2.5" style="36" customWidth="1"/>
    <col min="7692" max="7693" width="8.5" style="36" customWidth="1"/>
    <col min="7694" max="7695" width="17.5" style="36" customWidth="1"/>
    <col min="7696" max="7696" width="0.5" style="36" customWidth="1"/>
    <col min="7697" max="7697" width="12.5" style="36" bestFit="1" customWidth="1"/>
    <col min="7698" max="7944" width="9.5" style="36"/>
    <col min="7945" max="7945" width="12.5" style="36" customWidth="1"/>
    <col min="7946" max="7946" width="34.5" style="36" customWidth="1"/>
    <col min="7947" max="7947" width="2.5" style="36" customWidth="1"/>
    <col min="7948" max="7949" width="8.5" style="36" customWidth="1"/>
    <col min="7950" max="7951" width="17.5" style="36" customWidth="1"/>
    <col min="7952" max="7952" width="0.5" style="36" customWidth="1"/>
    <col min="7953" max="7953" width="12.5" style="36" bestFit="1" customWidth="1"/>
    <col min="7954" max="8200" width="9.5" style="36"/>
    <col min="8201" max="8201" width="12.5" style="36" customWidth="1"/>
    <col min="8202" max="8202" width="34.5" style="36" customWidth="1"/>
    <col min="8203" max="8203" width="2.5" style="36" customWidth="1"/>
    <col min="8204" max="8205" width="8.5" style="36" customWidth="1"/>
    <col min="8206" max="8207" width="17.5" style="36" customWidth="1"/>
    <col min="8208" max="8208" width="0.5" style="36" customWidth="1"/>
    <col min="8209" max="8209" width="12.5" style="36" bestFit="1" customWidth="1"/>
    <col min="8210" max="8456" width="9.5" style="36"/>
    <col min="8457" max="8457" width="12.5" style="36" customWidth="1"/>
    <col min="8458" max="8458" width="34.5" style="36" customWidth="1"/>
    <col min="8459" max="8459" width="2.5" style="36" customWidth="1"/>
    <col min="8460" max="8461" width="8.5" style="36" customWidth="1"/>
    <col min="8462" max="8463" width="17.5" style="36" customWidth="1"/>
    <col min="8464" max="8464" width="0.5" style="36" customWidth="1"/>
    <col min="8465" max="8465" width="12.5" style="36" bestFit="1" customWidth="1"/>
    <col min="8466" max="8712" width="9.5" style="36"/>
    <col min="8713" max="8713" width="12.5" style="36" customWidth="1"/>
    <col min="8714" max="8714" width="34.5" style="36" customWidth="1"/>
    <col min="8715" max="8715" width="2.5" style="36" customWidth="1"/>
    <col min="8716" max="8717" width="8.5" style="36" customWidth="1"/>
    <col min="8718" max="8719" width="17.5" style="36" customWidth="1"/>
    <col min="8720" max="8720" width="0.5" style="36" customWidth="1"/>
    <col min="8721" max="8721" width="12.5" style="36" bestFit="1" customWidth="1"/>
    <col min="8722" max="8968" width="9.5" style="36"/>
    <col min="8969" max="8969" width="12.5" style="36" customWidth="1"/>
    <col min="8970" max="8970" width="34.5" style="36" customWidth="1"/>
    <col min="8971" max="8971" width="2.5" style="36" customWidth="1"/>
    <col min="8972" max="8973" width="8.5" style="36" customWidth="1"/>
    <col min="8974" max="8975" width="17.5" style="36" customWidth="1"/>
    <col min="8976" max="8976" width="0.5" style="36" customWidth="1"/>
    <col min="8977" max="8977" width="12.5" style="36" bestFit="1" customWidth="1"/>
    <col min="8978" max="9224" width="9.5" style="36"/>
    <col min="9225" max="9225" width="12.5" style="36" customWidth="1"/>
    <col min="9226" max="9226" width="34.5" style="36" customWidth="1"/>
    <col min="9227" max="9227" width="2.5" style="36" customWidth="1"/>
    <col min="9228" max="9229" width="8.5" style="36" customWidth="1"/>
    <col min="9230" max="9231" width="17.5" style="36" customWidth="1"/>
    <col min="9232" max="9232" width="0.5" style="36" customWidth="1"/>
    <col min="9233" max="9233" width="12.5" style="36" bestFit="1" customWidth="1"/>
    <col min="9234" max="9480" width="9.5" style="36"/>
    <col min="9481" max="9481" width="12.5" style="36" customWidth="1"/>
    <col min="9482" max="9482" width="34.5" style="36" customWidth="1"/>
    <col min="9483" max="9483" width="2.5" style="36" customWidth="1"/>
    <col min="9484" max="9485" width="8.5" style="36" customWidth="1"/>
    <col min="9486" max="9487" width="17.5" style="36" customWidth="1"/>
    <col min="9488" max="9488" width="0.5" style="36" customWidth="1"/>
    <col min="9489" max="9489" width="12.5" style="36" bestFit="1" customWidth="1"/>
    <col min="9490" max="9736" width="9.5" style="36"/>
    <col min="9737" max="9737" width="12.5" style="36" customWidth="1"/>
    <col min="9738" max="9738" width="34.5" style="36" customWidth="1"/>
    <col min="9739" max="9739" width="2.5" style="36" customWidth="1"/>
    <col min="9740" max="9741" width="8.5" style="36" customWidth="1"/>
    <col min="9742" max="9743" width="17.5" style="36" customWidth="1"/>
    <col min="9744" max="9744" width="0.5" style="36" customWidth="1"/>
    <col min="9745" max="9745" width="12.5" style="36" bestFit="1" customWidth="1"/>
    <col min="9746" max="9992" width="9.5" style="36"/>
    <col min="9993" max="9993" width="12.5" style="36" customWidth="1"/>
    <col min="9994" max="9994" width="34.5" style="36" customWidth="1"/>
    <col min="9995" max="9995" width="2.5" style="36" customWidth="1"/>
    <col min="9996" max="9997" width="8.5" style="36" customWidth="1"/>
    <col min="9998" max="9999" width="17.5" style="36" customWidth="1"/>
    <col min="10000" max="10000" width="0.5" style="36" customWidth="1"/>
    <col min="10001" max="10001" width="12.5" style="36" bestFit="1" customWidth="1"/>
    <col min="10002" max="10248" width="9.5" style="36"/>
    <col min="10249" max="10249" width="12.5" style="36" customWidth="1"/>
    <col min="10250" max="10250" width="34.5" style="36" customWidth="1"/>
    <col min="10251" max="10251" width="2.5" style="36" customWidth="1"/>
    <col min="10252" max="10253" width="8.5" style="36" customWidth="1"/>
    <col min="10254" max="10255" width="17.5" style="36" customWidth="1"/>
    <col min="10256" max="10256" width="0.5" style="36" customWidth="1"/>
    <col min="10257" max="10257" width="12.5" style="36" bestFit="1" customWidth="1"/>
    <col min="10258" max="10504" width="9.5" style="36"/>
    <col min="10505" max="10505" width="12.5" style="36" customWidth="1"/>
    <col min="10506" max="10506" width="34.5" style="36" customWidth="1"/>
    <col min="10507" max="10507" width="2.5" style="36" customWidth="1"/>
    <col min="10508" max="10509" width="8.5" style="36" customWidth="1"/>
    <col min="10510" max="10511" width="17.5" style="36" customWidth="1"/>
    <col min="10512" max="10512" width="0.5" style="36" customWidth="1"/>
    <col min="10513" max="10513" width="12.5" style="36" bestFit="1" customWidth="1"/>
    <col min="10514" max="10760" width="9.5" style="36"/>
    <col min="10761" max="10761" width="12.5" style="36" customWidth="1"/>
    <col min="10762" max="10762" width="34.5" style="36" customWidth="1"/>
    <col min="10763" max="10763" width="2.5" style="36" customWidth="1"/>
    <col min="10764" max="10765" width="8.5" style="36" customWidth="1"/>
    <col min="10766" max="10767" width="17.5" style="36" customWidth="1"/>
    <col min="10768" max="10768" width="0.5" style="36" customWidth="1"/>
    <col min="10769" max="10769" width="12.5" style="36" bestFit="1" customWidth="1"/>
    <col min="10770" max="11016" width="9.5" style="36"/>
    <col min="11017" max="11017" width="12.5" style="36" customWidth="1"/>
    <col min="11018" max="11018" width="34.5" style="36" customWidth="1"/>
    <col min="11019" max="11019" width="2.5" style="36" customWidth="1"/>
    <col min="11020" max="11021" width="8.5" style="36" customWidth="1"/>
    <col min="11022" max="11023" width="17.5" style="36" customWidth="1"/>
    <col min="11024" max="11024" width="0.5" style="36" customWidth="1"/>
    <col min="11025" max="11025" width="12.5" style="36" bestFit="1" customWidth="1"/>
    <col min="11026" max="11272" width="9.5" style="36"/>
    <col min="11273" max="11273" width="12.5" style="36" customWidth="1"/>
    <col min="11274" max="11274" width="34.5" style="36" customWidth="1"/>
    <col min="11275" max="11275" width="2.5" style="36" customWidth="1"/>
    <col min="11276" max="11277" width="8.5" style="36" customWidth="1"/>
    <col min="11278" max="11279" width="17.5" style="36" customWidth="1"/>
    <col min="11280" max="11280" width="0.5" style="36" customWidth="1"/>
    <col min="11281" max="11281" width="12.5" style="36" bestFit="1" customWidth="1"/>
    <col min="11282" max="11528" width="9.5" style="36"/>
    <col min="11529" max="11529" width="12.5" style="36" customWidth="1"/>
    <col min="11530" max="11530" width="34.5" style="36" customWidth="1"/>
    <col min="11531" max="11531" width="2.5" style="36" customWidth="1"/>
    <col min="11532" max="11533" width="8.5" style="36" customWidth="1"/>
    <col min="11534" max="11535" width="17.5" style="36" customWidth="1"/>
    <col min="11536" max="11536" width="0.5" style="36" customWidth="1"/>
    <col min="11537" max="11537" width="12.5" style="36" bestFit="1" customWidth="1"/>
    <col min="11538" max="11784" width="9.5" style="36"/>
    <col min="11785" max="11785" width="12.5" style="36" customWidth="1"/>
    <col min="11786" max="11786" width="34.5" style="36" customWidth="1"/>
    <col min="11787" max="11787" width="2.5" style="36" customWidth="1"/>
    <col min="11788" max="11789" width="8.5" style="36" customWidth="1"/>
    <col min="11790" max="11791" width="17.5" style="36" customWidth="1"/>
    <col min="11792" max="11792" width="0.5" style="36" customWidth="1"/>
    <col min="11793" max="11793" width="12.5" style="36" bestFit="1" customWidth="1"/>
    <col min="11794" max="12040" width="9.5" style="36"/>
    <col min="12041" max="12041" width="12.5" style="36" customWidth="1"/>
    <col min="12042" max="12042" width="34.5" style="36" customWidth="1"/>
    <col min="12043" max="12043" width="2.5" style="36" customWidth="1"/>
    <col min="12044" max="12045" width="8.5" style="36" customWidth="1"/>
    <col min="12046" max="12047" width="17.5" style="36" customWidth="1"/>
    <col min="12048" max="12048" width="0.5" style="36" customWidth="1"/>
    <col min="12049" max="12049" width="12.5" style="36" bestFit="1" customWidth="1"/>
    <col min="12050" max="12296" width="9.5" style="36"/>
    <col min="12297" max="12297" width="12.5" style="36" customWidth="1"/>
    <col min="12298" max="12298" width="34.5" style="36" customWidth="1"/>
    <col min="12299" max="12299" width="2.5" style="36" customWidth="1"/>
    <col min="12300" max="12301" width="8.5" style="36" customWidth="1"/>
    <col min="12302" max="12303" width="17.5" style="36" customWidth="1"/>
    <col min="12304" max="12304" width="0.5" style="36" customWidth="1"/>
    <col min="12305" max="12305" width="12.5" style="36" bestFit="1" customWidth="1"/>
    <col min="12306" max="12552" width="9.5" style="36"/>
    <col min="12553" max="12553" width="12.5" style="36" customWidth="1"/>
    <col min="12554" max="12554" width="34.5" style="36" customWidth="1"/>
    <col min="12555" max="12555" width="2.5" style="36" customWidth="1"/>
    <col min="12556" max="12557" width="8.5" style="36" customWidth="1"/>
    <col min="12558" max="12559" width="17.5" style="36" customWidth="1"/>
    <col min="12560" max="12560" width="0.5" style="36" customWidth="1"/>
    <col min="12561" max="12561" width="12.5" style="36" bestFit="1" customWidth="1"/>
    <col min="12562" max="12808" width="9.5" style="36"/>
    <col min="12809" max="12809" width="12.5" style="36" customWidth="1"/>
    <col min="12810" max="12810" width="34.5" style="36" customWidth="1"/>
    <col min="12811" max="12811" width="2.5" style="36" customWidth="1"/>
    <col min="12812" max="12813" width="8.5" style="36" customWidth="1"/>
    <col min="12814" max="12815" width="17.5" style="36" customWidth="1"/>
    <col min="12816" max="12816" width="0.5" style="36" customWidth="1"/>
    <col min="12817" max="12817" width="12.5" style="36" bestFit="1" customWidth="1"/>
    <col min="12818" max="13064" width="9.5" style="36"/>
    <col min="13065" max="13065" width="12.5" style="36" customWidth="1"/>
    <col min="13066" max="13066" width="34.5" style="36" customWidth="1"/>
    <col min="13067" max="13067" width="2.5" style="36" customWidth="1"/>
    <col min="13068" max="13069" width="8.5" style="36" customWidth="1"/>
    <col min="13070" max="13071" width="17.5" style="36" customWidth="1"/>
    <col min="13072" max="13072" width="0.5" style="36" customWidth="1"/>
    <col min="13073" max="13073" width="12.5" style="36" bestFit="1" customWidth="1"/>
    <col min="13074" max="13320" width="9.5" style="36"/>
    <col min="13321" max="13321" width="12.5" style="36" customWidth="1"/>
    <col min="13322" max="13322" width="34.5" style="36" customWidth="1"/>
    <col min="13323" max="13323" width="2.5" style="36" customWidth="1"/>
    <col min="13324" max="13325" width="8.5" style="36" customWidth="1"/>
    <col min="13326" max="13327" width="17.5" style="36" customWidth="1"/>
    <col min="13328" max="13328" width="0.5" style="36" customWidth="1"/>
    <col min="13329" max="13329" width="12.5" style="36" bestFit="1" customWidth="1"/>
    <col min="13330" max="13576" width="9.5" style="36"/>
    <col min="13577" max="13577" width="12.5" style="36" customWidth="1"/>
    <col min="13578" max="13578" width="34.5" style="36" customWidth="1"/>
    <col min="13579" max="13579" width="2.5" style="36" customWidth="1"/>
    <col min="13580" max="13581" width="8.5" style="36" customWidth="1"/>
    <col min="13582" max="13583" width="17.5" style="36" customWidth="1"/>
    <col min="13584" max="13584" width="0.5" style="36" customWidth="1"/>
    <col min="13585" max="13585" width="12.5" style="36" bestFit="1" customWidth="1"/>
    <col min="13586" max="13832" width="9.5" style="36"/>
    <col min="13833" max="13833" width="12.5" style="36" customWidth="1"/>
    <col min="13834" max="13834" width="34.5" style="36" customWidth="1"/>
    <col min="13835" max="13835" width="2.5" style="36" customWidth="1"/>
    <col min="13836" max="13837" width="8.5" style="36" customWidth="1"/>
    <col min="13838" max="13839" width="17.5" style="36" customWidth="1"/>
    <col min="13840" max="13840" width="0.5" style="36" customWidth="1"/>
    <col min="13841" max="13841" width="12.5" style="36" bestFit="1" customWidth="1"/>
    <col min="13842" max="14088" width="9.5" style="36"/>
    <col min="14089" max="14089" width="12.5" style="36" customWidth="1"/>
    <col min="14090" max="14090" width="34.5" style="36" customWidth="1"/>
    <col min="14091" max="14091" width="2.5" style="36" customWidth="1"/>
    <col min="14092" max="14093" width="8.5" style="36" customWidth="1"/>
    <col min="14094" max="14095" width="17.5" style="36" customWidth="1"/>
    <col min="14096" max="14096" width="0.5" style="36" customWidth="1"/>
    <col min="14097" max="14097" width="12.5" style="36" bestFit="1" customWidth="1"/>
    <col min="14098" max="14344" width="9.5" style="36"/>
    <col min="14345" max="14345" width="12.5" style="36" customWidth="1"/>
    <col min="14346" max="14346" width="34.5" style="36" customWidth="1"/>
    <col min="14347" max="14347" width="2.5" style="36" customWidth="1"/>
    <col min="14348" max="14349" width="8.5" style="36" customWidth="1"/>
    <col min="14350" max="14351" width="17.5" style="36" customWidth="1"/>
    <col min="14352" max="14352" width="0.5" style="36" customWidth="1"/>
    <col min="14353" max="14353" width="12.5" style="36" bestFit="1" customWidth="1"/>
    <col min="14354" max="14600" width="9.5" style="36"/>
    <col min="14601" max="14601" width="12.5" style="36" customWidth="1"/>
    <col min="14602" max="14602" width="34.5" style="36" customWidth="1"/>
    <col min="14603" max="14603" width="2.5" style="36" customWidth="1"/>
    <col min="14604" max="14605" width="8.5" style="36" customWidth="1"/>
    <col min="14606" max="14607" width="17.5" style="36" customWidth="1"/>
    <col min="14608" max="14608" width="0.5" style="36" customWidth="1"/>
    <col min="14609" max="14609" width="12.5" style="36" bestFit="1" customWidth="1"/>
    <col min="14610" max="14856" width="9.5" style="36"/>
    <col min="14857" max="14857" width="12.5" style="36" customWidth="1"/>
    <col min="14858" max="14858" width="34.5" style="36" customWidth="1"/>
    <col min="14859" max="14859" width="2.5" style="36" customWidth="1"/>
    <col min="14860" max="14861" width="8.5" style="36" customWidth="1"/>
    <col min="14862" max="14863" width="17.5" style="36" customWidth="1"/>
    <col min="14864" max="14864" width="0.5" style="36" customWidth="1"/>
    <col min="14865" max="14865" width="12.5" style="36" bestFit="1" customWidth="1"/>
    <col min="14866" max="15112" width="9.5" style="36"/>
    <col min="15113" max="15113" width="12.5" style="36" customWidth="1"/>
    <col min="15114" max="15114" width="34.5" style="36" customWidth="1"/>
    <col min="15115" max="15115" width="2.5" style="36" customWidth="1"/>
    <col min="15116" max="15117" width="8.5" style="36" customWidth="1"/>
    <col min="15118" max="15119" width="17.5" style="36" customWidth="1"/>
    <col min="15120" max="15120" width="0.5" style="36" customWidth="1"/>
    <col min="15121" max="15121" width="12.5" style="36" bestFit="1" customWidth="1"/>
    <col min="15122" max="15368" width="9.5" style="36"/>
    <col min="15369" max="15369" width="12.5" style="36" customWidth="1"/>
    <col min="15370" max="15370" width="34.5" style="36" customWidth="1"/>
    <col min="15371" max="15371" width="2.5" style="36" customWidth="1"/>
    <col min="15372" max="15373" width="8.5" style="36" customWidth="1"/>
    <col min="15374" max="15375" width="17.5" style="36" customWidth="1"/>
    <col min="15376" max="15376" width="0.5" style="36" customWidth="1"/>
    <col min="15377" max="15377" width="12.5" style="36" bestFit="1" customWidth="1"/>
    <col min="15378" max="15624" width="9.5" style="36"/>
    <col min="15625" max="15625" width="12.5" style="36" customWidth="1"/>
    <col min="15626" max="15626" width="34.5" style="36" customWidth="1"/>
    <col min="15627" max="15627" width="2.5" style="36" customWidth="1"/>
    <col min="15628" max="15629" width="8.5" style="36" customWidth="1"/>
    <col min="15630" max="15631" width="17.5" style="36" customWidth="1"/>
    <col min="15632" max="15632" width="0.5" style="36" customWidth="1"/>
    <col min="15633" max="15633" width="12.5" style="36" bestFit="1" customWidth="1"/>
    <col min="15634" max="15880" width="9.5" style="36"/>
    <col min="15881" max="15881" width="12.5" style="36" customWidth="1"/>
    <col min="15882" max="15882" width="34.5" style="36" customWidth="1"/>
    <col min="15883" max="15883" width="2.5" style="36" customWidth="1"/>
    <col min="15884" max="15885" width="8.5" style="36" customWidth="1"/>
    <col min="15886" max="15887" width="17.5" style="36" customWidth="1"/>
    <col min="15888" max="15888" width="0.5" style="36" customWidth="1"/>
    <col min="15889" max="15889" width="12.5" style="36" bestFit="1" customWidth="1"/>
    <col min="15890" max="16136" width="9.5" style="36"/>
    <col min="16137" max="16137" width="12.5" style="36" customWidth="1"/>
    <col min="16138" max="16138" width="34.5" style="36" customWidth="1"/>
    <col min="16139" max="16139" width="2.5" style="36" customWidth="1"/>
    <col min="16140" max="16141" width="8.5" style="36" customWidth="1"/>
    <col min="16142" max="16143" width="17.5" style="36" customWidth="1"/>
    <col min="16144" max="16144" width="0.5" style="36" customWidth="1"/>
    <col min="16145" max="16145" width="12.5" style="36" bestFit="1" customWidth="1"/>
    <col min="16146" max="16384" width="9.5" style="36"/>
  </cols>
  <sheetData>
    <row r="2" spans="1:23" x14ac:dyDescent="0.2">
      <c r="B2" s="53" t="str">
        <f>'التدفقات النقدية'!B1:E1</f>
        <v>شركة معرض رمز الإمارات للسيارات</v>
      </c>
      <c r="C2" s="53"/>
      <c r="D2" s="53"/>
      <c r="E2" s="53"/>
      <c r="F2" s="53"/>
      <c r="G2" s="53"/>
      <c r="H2" s="53"/>
      <c r="I2" s="53"/>
      <c r="J2" s="53"/>
      <c r="K2" s="53"/>
      <c r="L2" s="53"/>
      <c r="M2" s="53"/>
      <c r="N2" s="53"/>
      <c r="O2" s="53"/>
      <c r="P2" s="53"/>
      <c r="Q2" s="53"/>
      <c r="R2" s="53"/>
    </row>
    <row r="3" spans="1:23" x14ac:dyDescent="0.2">
      <c r="B3" s="60" t="str">
        <f>'التدفقات النقدية'!B2:E2</f>
        <v xml:space="preserve">شركــــــــــــــــــــــــة ذات مسئوليــــــــــــــــــــــــــــة محدودة </v>
      </c>
      <c r="C3" s="53"/>
      <c r="D3" s="53"/>
      <c r="E3" s="53"/>
      <c r="F3" s="53"/>
      <c r="G3" s="53"/>
      <c r="H3" s="53"/>
      <c r="I3" s="53"/>
      <c r="J3" s="53"/>
      <c r="K3" s="53"/>
      <c r="L3" s="53"/>
      <c r="M3" s="53"/>
      <c r="N3" s="53"/>
      <c r="O3" s="53"/>
      <c r="P3" s="53"/>
      <c r="Q3" s="53"/>
      <c r="R3" s="53"/>
    </row>
    <row r="4" spans="1:23" x14ac:dyDescent="0.2">
      <c r="B4" s="53" t="s">
        <v>968</v>
      </c>
      <c r="C4" s="53"/>
      <c r="D4" s="53"/>
      <c r="E4" s="53"/>
      <c r="F4" s="53"/>
      <c r="G4" s="180"/>
      <c r="H4" s="180"/>
      <c r="I4" s="180"/>
      <c r="J4" s="180"/>
      <c r="K4" s="180"/>
      <c r="L4" s="180"/>
      <c r="M4" s="180"/>
      <c r="N4" s="180"/>
      <c r="O4" s="180"/>
      <c r="P4" s="180"/>
      <c r="Q4" s="180"/>
      <c r="R4" s="180"/>
    </row>
    <row r="5" spans="1:23" x14ac:dyDescent="0.2">
      <c r="B5" s="80" t="s">
        <v>25</v>
      </c>
      <c r="C5" s="37"/>
      <c r="D5" s="37"/>
      <c r="E5" s="37"/>
      <c r="F5" s="37"/>
      <c r="G5" s="37"/>
      <c r="H5" s="37"/>
      <c r="I5" s="37"/>
      <c r="J5" s="37"/>
      <c r="K5" s="37"/>
      <c r="L5" s="37"/>
      <c r="M5" s="37"/>
      <c r="N5" s="37"/>
      <c r="O5" s="37"/>
      <c r="P5" s="37"/>
      <c r="Q5" s="37"/>
      <c r="R5" s="37"/>
      <c r="S5" s="52"/>
    </row>
    <row r="6" spans="1:23" s="79" customFormat="1" ht="12" customHeight="1" x14ac:dyDescent="0.2">
      <c r="B6" s="17"/>
      <c r="C6" s="17"/>
      <c r="D6" s="17"/>
      <c r="E6" s="17"/>
      <c r="F6" s="17"/>
      <c r="G6" s="17"/>
      <c r="H6" s="17"/>
      <c r="I6" s="78"/>
      <c r="J6" s="214"/>
      <c r="K6" s="214"/>
      <c r="L6" s="214"/>
      <c r="M6" s="214"/>
      <c r="N6" s="214"/>
      <c r="O6" s="214"/>
      <c r="P6" s="214"/>
      <c r="Q6" s="214"/>
      <c r="R6" s="214"/>
    </row>
    <row r="7" spans="1:23" ht="38.25" customHeight="1" x14ac:dyDescent="0.5">
      <c r="A7" s="180"/>
      <c r="B7" s="266" t="s">
        <v>731</v>
      </c>
      <c r="C7" s="267" t="s">
        <v>562</v>
      </c>
      <c r="D7" s="268"/>
      <c r="E7" s="267" t="s">
        <v>558</v>
      </c>
      <c r="F7" s="268"/>
      <c r="G7" s="267" t="s">
        <v>119</v>
      </c>
      <c r="H7" s="268"/>
      <c r="I7" s="267" t="s">
        <v>120</v>
      </c>
      <c r="J7" s="268"/>
      <c r="K7" s="267" t="s">
        <v>121</v>
      </c>
      <c r="L7" s="268"/>
      <c r="M7" s="267" t="s">
        <v>560</v>
      </c>
      <c r="N7" s="268"/>
      <c r="O7" s="267" t="s">
        <v>559</v>
      </c>
      <c r="P7" s="268"/>
      <c r="Q7" s="267" t="s">
        <v>122</v>
      </c>
      <c r="R7" s="268"/>
      <c r="S7" s="269" t="s">
        <v>38</v>
      </c>
    </row>
    <row r="8" spans="1:23" ht="30" customHeight="1" x14ac:dyDescent="0.2">
      <c r="B8" s="183" t="s">
        <v>46</v>
      </c>
      <c r="C8" s="182"/>
      <c r="D8" s="182"/>
      <c r="E8" s="182"/>
      <c r="F8" s="182"/>
      <c r="G8" s="182"/>
      <c r="H8" s="182"/>
      <c r="I8" s="182"/>
      <c r="J8" s="182"/>
      <c r="K8" s="182"/>
      <c r="L8" s="182"/>
      <c r="M8" s="182"/>
      <c r="N8" s="182"/>
      <c r="O8" s="182"/>
      <c r="P8" s="182"/>
      <c r="Q8" s="182"/>
      <c r="R8" s="182"/>
      <c r="S8" s="182"/>
    </row>
    <row r="9" spans="1:23" ht="30" customHeight="1" x14ac:dyDescent="0.2">
      <c r="A9" s="36" t="s">
        <v>4</v>
      </c>
      <c r="B9" s="24" t="s">
        <v>985</v>
      </c>
      <c r="C9" s="207">
        <v>198470</v>
      </c>
      <c r="D9" s="207"/>
      <c r="E9" s="207">
        <v>1015810</v>
      </c>
      <c r="F9" s="207"/>
      <c r="G9" s="207">
        <v>61578</v>
      </c>
      <c r="H9" s="207"/>
      <c r="I9" s="207">
        <v>46666</v>
      </c>
      <c r="J9" s="207"/>
      <c r="K9" s="207">
        <v>11221</v>
      </c>
      <c r="L9" s="207"/>
      <c r="M9" s="207">
        <v>30585</v>
      </c>
      <c r="N9" s="207"/>
      <c r="O9" s="207">
        <v>272710</v>
      </c>
      <c r="P9" s="207"/>
      <c r="Q9" s="207">
        <v>690899</v>
      </c>
      <c r="R9" s="207"/>
      <c r="S9" s="212">
        <f>SUM(C9:R9)</f>
        <v>2327939</v>
      </c>
    </row>
    <row r="10" spans="1:23" ht="30" customHeight="1" x14ac:dyDescent="0.2">
      <c r="B10" s="24" t="s">
        <v>39</v>
      </c>
      <c r="C10" s="206">
        <v>321500</v>
      </c>
      <c r="D10" s="207"/>
      <c r="E10" s="206">
        <v>82014</v>
      </c>
      <c r="F10" s="207"/>
      <c r="G10" s="206">
        <v>38140</v>
      </c>
      <c r="H10" s="207"/>
      <c r="I10" s="206">
        <v>56512</v>
      </c>
      <c r="J10" s="207"/>
      <c r="K10" s="206">
        <v>9884</v>
      </c>
      <c r="L10" s="207"/>
      <c r="M10" s="206">
        <v>2055</v>
      </c>
      <c r="N10" s="207"/>
      <c r="O10" s="206">
        <v>3858</v>
      </c>
      <c r="P10" s="207"/>
      <c r="Q10" s="206">
        <v>19632</v>
      </c>
      <c r="R10" s="207"/>
      <c r="S10" s="213">
        <f>SUM(C10:R10)</f>
        <v>533595</v>
      </c>
    </row>
    <row r="11" spans="1:23" ht="30" customHeight="1" x14ac:dyDescent="0.2">
      <c r="B11" s="24" t="s">
        <v>714</v>
      </c>
      <c r="C11" s="206">
        <v>0</v>
      </c>
      <c r="D11" s="207"/>
      <c r="E11" s="206">
        <v>0</v>
      </c>
      <c r="F11" s="207"/>
      <c r="G11" s="206">
        <v>0</v>
      </c>
      <c r="H11" s="207"/>
      <c r="I11" s="206">
        <v>0</v>
      </c>
      <c r="J11" s="207"/>
      <c r="K11" s="206">
        <v>0</v>
      </c>
      <c r="L11" s="207"/>
      <c r="M11" s="206">
        <v>0</v>
      </c>
      <c r="N11" s="207"/>
      <c r="O11" s="206">
        <v>0</v>
      </c>
      <c r="P11" s="207"/>
      <c r="Q11" s="206">
        <v>-276299</v>
      </c>
      <c r="R11" s="207"/>
      <c r="S11" s="213">
        <f>SUM(C11:R11)</f>
        <v>-276299</v>
      </c>
    </row>
    <row r="12" spans="1:23" ht="30" customHeight="1" x14ac:dyDescent="0.2">
      <c r="B12" s="24" t="s">
        <v>986</v>
      </c>
      <c r="C12" s="233">
        <f>SUM(C9:C11)</f>
        <v>519970</v>
      </c>
      <c r="D12" s="202"/>
      <c r="E12" s="233">
        <f>SUM(E9:E11)</f>
        <v>1097824</v>
      </c>
      <c r="F12" s="207"/>
      <c r="G12" s="233">
        <f>SUM(G9:G11)</f>
        <v>99718</v>
      </c>
      <c r="H12" s="207"/>
      <c r="I12" s="233">
        <f>SUM(I9:I11)</f>
        <v>103178</v>
      </c>
      <c r="J12" s="207"/>
      <c r="K12" s="233">
        <f>SUM(K9:K11)</f>
        <v>21105</v>
      </c>
      <c r="L12" s="207"/>
      <c r="M12" s="233">
        <f>SUM(M9:M11)</f>
        <v>32640</v>
      </c>
      <c r="N12" s="207"/>
      <c r="O12" s="233">
        <f>SUM(O9:O11)</f>
        <v>276568</v>
      </c>
      <c r="P12" s="207"/>
      <c r="Q12" s="233">
        <f>SUM(Q9:Q11)</f>
        <v>434232</v>
      </c>
      <c r="R12" s="207"/>
      <c r="S12" s="233">
        <f>SUM(C12:R12)</f>
        <v>2585235</v>
      </c>
    </row>
    <row r="13" spans="1:23" ht="30" customHeight="1" x14ac:dyDescent="0.5">
      <c r="B13" s="183" t="s">
        <v>40</v>
      </c>
      <c r="C13" s="207"/>
      <c r="D13" s="207"/>
      <c r="E13" s="207"/>
      <c r="F13" s="207"/>
      <c r="G13" s="207"/>
      <c r="H13" s="207"/>
      <c r="I13" s="207"/>
      <c r="J13" s="207"/>
      <c r="K13" s="207"/>
      <c r="L13" s="207"/>
      <c r="M13" s="207"/>
      <c r="N13" s="207"/>
      <c r="O13" s="207"/>
      <c r="P13" s="207"/>
      <c r="Q13" s="207"/>
      <c r="R13" s="207"/>
      <c r="S13" s="212"/>
      <c r="U13" s="216"/>
      <c r="V13" s="216"/>
      <c r="W13" s="216"/>
    </row>
    <row r="14" spans="1:23" ht="30" customHeight="1" x14ac:dyDescent="0.5">
      <c r="B14" s="24" t="s">
        <v>985</v>
      </c>
      <c r="C14" s="207">
        <v>59395</v>
      </c>
      <c r="D14" s="207"/>
      <c r="E14" s="207">
        <v>73583</v>
      </c>
      <c r="F14" s="207"/>
      <c r="G14" s="207">
        <v>35791</v>
      </c>
      <c r="H14" s="207"/>
      <c r="I14" s="207">
        <v>22697</v>
      </c>
      <c r="J14" s="207"/>
      <c r="K14" s="207">
        <v>6151</v>
      </c>
      <c r="L14" s="207"/>
      <c r="M14" s="207">
        <v>2660</v>
      </c>
      <c r="N14" s="207"/>
      <c r="O14" s="207">
        <v>47470</v>
      </c>
      <c r="P14" s="207"/>
      <c r="Q14" s="207">
        <v>613281</v>
      </c>
      <c r="R14" s="207"/>
      <c r="S14" s="212">
        <f>SUM(C14:R14)</f>
        <v>861028</v>
      </c>
      <c r="U14" s="216"/>
      <c r="V14" s="216"/>
      <c r="W14" s="216"/>
    </row>
    <row r="15" spans="1:23" ht="30" customHeight="1" x14ac:dyDescent="0.5">
      <c r="B15" s="24" t="s">
        <v>39</v>
      </c>
      <c r="C15" s="207">
        <v>101801</v>
      </c>
      <c r="D15" s="207"/>
      <c r="E15" s="207">
        <v>212030</v>
      </c>
      <c r="F15" s="207"/>
      <c r="G15" s="207">
        <v>10642</v>
      </c>
      <c r="H15" s="207"/>
      <c r="I15" s="207">
        <v>12440</v>
      </c>
      <c r="J15" s="207"/>
      <c r="K15" s="207">
        <v>2706</v>
      </c>
      <c r="L15" s="207"/>
      <c r="M15" s="207">
        <v>6111</v>
      </c>
      <c r="N15" s="207"/>
      <c r="O15" s="207">
        <v>41388</v>
      </c>
      <c r="P15" s="207"/>
      <c r="Q15" s="207">
        <v>15796</v>
      </c>
      <c r="R15" s="207"/>
      <c r="S15" s="212">
        <f>SUM(C15:R15)</f>
        <v>402914</v>
      </c>
      <c r="U15" s="216"/>
      <c r="V15" s="216"/>
      <c r="W15" s="216"/>
    </row>
    <row r="16" spans="1:23" hidden="1" x14ac:dyDescent="0.5">
      <c r="B16" s="24" t="s">
        <v>714</v>
      </c>
      <c r="C16" s="207" t="e">
        <f>-SUMIF(#REF!,'8'!C7&amp;" - "&amp;'8'!$B$13,#REF!)</f>
        <v>#REF!</v>
      </c>
      <c r="D16" s="207"/>
      <c r="E16" s="207" t="e">
        <f>-SUMIF(#REF!,'8'!E7&amp;" - "&amp;'8'!$B$13,#REF!)+276298</f>
        <v>#REF!</v>
      </c>
      <c r="F16" s="207"/>
      <c r="G16" s="207" t="e">
        <f>-SUMIF(#REF!,'8'!G7&amp;" - "&amp;'8'!$B$13,#REF!)</f>
        <v>#REF!</v>
      </c>
      <c r="H16" s="207"/>
      <c r="I16" s="207" t="e">
        <f>-SUMIF(#REF!,'8'!I7&amp;" - "&amp;'8'!$B$13,#REF!)</f>
        <v>#REF!</v>
      </c>
      <c r="J16" s="207"/>
      <c r="K16" s="207" t="e">
        <f>-SUMIF(#REF!,'8'!K7&amp;" - "&amp;'8'!$B$13,#REF!)</f>
        <v>#REF!</v>
      </c>
      <c r="L16" s="207"/>
      <c r="M16" s="207" t="e">
        <f>-SUMIF(#REF!,'8'!M7&amp;" - "&amp;'8'!$B$13,#REF!)</f>
        <v>#REF!</v>
      </c>
      <c r="N16" s="207"/>
      <c r="O16" s="207" t="e">
        <f>-SUMIF(#REF!,'8'!O7&amp;" - "&amp;'8'!$B$13,#REF!)</f>
        <v>#REF!</v>
      </c>
      <c r="P16" s="207"/>
      <c r="Q16" s="207" t="e">
        <f>-SUMIF(#REF!,'8'!Q7&amp;" - "&amp;'8'!$B$13,#REF!)</f>
        <v>#REF!</v>
      </c>
      <c r="R16" s="207"/>
      <c r="S16" s="212" t="e">
        <f>SUM(C16:R16)</f>
        <v>#REF!</v>
      </c>
      <c r="U16" s="216"/>
      <c r="V16" s="216"/>
      <c r="W16" s="216"/>
    </row>
    <row r="17" spans="2:23" x14ac:dyDescent="0.5">
      <c r="B17" s="282" t="s">
        <v>714</v>
      </c>
      <c r="C17" s="207">
        <v>0</v>
      </c>
      <c r="D17" s="207"/>
      <c r="E17" s="207">
        <v>0</v>
      </c>
      <c r="F17" s="207"/>
      <c r="G17" s="207">
        <v>0</v>
      </c>
      <c r="H17" s="207"/>
      <c r="I17" s="207">
        <v>0</v>
      </c>
      <c r="J17" s="207"/>
      <c r="K17" s="207">
        <v>0</v>
      </c>
      <c r="L17" s="207"/>
      <c r="M17" s="207">
        <v>0</v>
      </c>
      <c r="N17" s="207"/>
      <c r="O17" s="207">
        <v>0</v>
      </c>
      <c r="P17" s="207"/>
      <c r="Q17" s="207">
        <v>-276299</v>
      </c>
      <c r="R17" s="207"/>
      <c r="S17" s="212">
        <f>SUM(C17:Q17)</f>
        <v>-276299</v>
      </c>
      <c r="U17" s="216"/>
      <c r="V17" s="216"/>
      <c r="W17" s="216"/>
    </row>
    <row r="18" spans="2:23" ht="29.25" customHeight="1" x14ac:dyDescent="0.2">
      <c r="B18" s="24" t="s">
        <v>986</v>
      </c>
      <c r="C18" s="233">
        <f>C14+C15</f>
        <v>161196</v>
      </c>
      <c r="D18" s="207"/>
      <c r="E18" s="233">
        <f>E14+E15</f>
        <v>285613</v>
      </c>
      <c r="F18" s="207"/>
      <c r="G18" s="233">
        <f>G14+G15</f>
        <v>46433</v>
      </c>
      <c r="H18" s="207"/>
      <c r="I18" s="233">
        <f>I14+I15</f>
        <v>35137</v>
      </c>
      <c r="J18" s="207"/>
      <c r="K18" s="233">
        <f>K14+K15</f>
        <v>8857</v>
      </c>
      <c r="L18" s="207"/>
      <c r="M18" s="233">
        <f>M14+M15</f>
        <v>8771</v>
      </c>
      <c r="N18" s="207"/>
      <c r="O18" s="233">
        <f>O14+O15</f>
        <v>88858</v>
      </c>
      <c r="P18" s="207"/>
      <c r="Q18" s="233">
        <f>Q14+Q15+Q17</f>
        <v>352778</v>
      </c>
      <c r="R18" s="207"/>
      <c r="S18" s="233">
        <f>SUM(C18:R18)</f>
        <v>987643</v>
      </c>
    </row>
    <row r="19" spans="2:23" ht="29.25" customHeight="1" x14ac:dyDescent="0.2">
      <c r="B19" s="183" t="s">
        <v>41</v>
      </c>
      <c r="C19" s="207"/>
      <c r="D19" s="207"/>
      <c r="E19" s="207"/>
      <c r="F19" s="207"/>
      <c r="G19" s="207"/>
      <c r="H19" s="207"/>
      <c r="I19" s="207"/>
      <c r="J19" s="207"/>
      <c r="K19" s="207"/>
      <c r="L19" s="207"/>
      <c r="M19" s="207"/>
      <c r="N19" s="207"/>
      <c r="O19" s="207"/>
      <c r="P19" s="207"/>
      <c r="Q19" s="207"/>
      <c r="R19" s="207"/>
      <c r="S19" s="212"/>
    </row>
    <row r="20" spans="2:23" ht="29.25" customHeight="1" thickBot="1" x14ac:dyDescent="0.25">
      <c r="B20" s="61" t="s">
        <v>987</v>
      </c>
      <c r="C20" s="211">
        <f>C12-C18</f>
        <v>358774</v>
      </c>
      <c r="D20" s="213"/>
      <c r="E20" s="211">
        <f>E12-E18</f>
        <v>812211</v>
      </c>
      <c r="F20" s="213"/>
      <c r="G20" s="211">
        <f>G12-G18</f>
        <v>53285</v>
      </c>
      <c r="H20" s="213"/>
      <c r="I20" s="211">
        <f>I12-I18</f>
        <v>68041</v>
      </c>
      <c r="J20" s="213"/>
      <c r="K20" s="211">
        <f>K12-K18</f>
        <v>12248</v>
      </c>
      <c r="L20" s="213"/>
      <c r="M20" s="211">
        <f>M12-M18</f>
        <v>23869</v>
      </c>
      <c r="N20" s="213"/>
      <c r="O20" s="211">
        <f>O12-O18</f>
        <v>187710</v>
      </c>
      <c r="P20" s="213"/>
      <c r="Q20" s="211">
        <f>Q12-Q18</f>
        <v>81454</v>
      </c>
      <c r="R20" s="213"/>
      <c r="S20" s="211">
        <f>SUM(C20:R20)</f>
        <v>1597592</v>
      </c>
      <c r="U20" s="96"/>
    </row>
    <row r="21" spans="2:23" ht="29.25" customHeight="1" thickTop="1" x14ac:dyDescent="0.2">
      <c r="B21" s="61" t="s">
        <v>988</v>
      </c>
      <c r="C21" s="237">
        <f>C9-C14</f>
        <v>139075</v>
      </c>
      <c r="D21" s="206"/>
      <c r="E21" s="237">
        <f>E9-E14</f>
        <v>942227</v>
      </c>
      <c r="F21" s="206"/>
      <c r="G21" s="237">
        <f>G9-G14</f>
        <v>25787</v>
      </c>
      <c r="H21" s="206"/>
      <c r="I21" s="237">
        <f>I9-I14</f>
        <v>23969</v>
      </c>
      <c r="J21" s="206"/>
      <c r="K21" s="237">
        <f>K9-K14</f>
        <v>5070</v>
      </c>
      <c r="L21" s="206"/>
      <c r="M21" s="237">
        <f>M9-M14</f>
        <v>27925</v>
      </c>
      <c r="N21" s="206"/>
      <c r="O21" s="237">
        <f>O9-O14</f>
        <v>225240</v>
      </c>
      <c r="P21" s="206"/>
      <c r="Q21" s="237">
        <f>Q9-Q14</f>
        <v>77618</v>
      </c>
      <c r="R21" s="206"/>
      <c r="S21" s="238">
        <f>SUM(C21:R21)</f>
        <v>1466911</v>
      </c>
    </row>
    <row r="22" spans="2:23" ht="12" customHeight="1" x14ac:dyDescent="0.2">
      <c r="B22" s="61"/>
      <c r="C22" s="206"/>
      <c r="D22" s="206"/>
      <c r="E22" s="206"/>
      <c r="F22" s="206"/>
      <c r="G22" s="206"/>
      <c r="H22" s="206"/>
      <c r="I22" s="206"/>
      <c r="J22" s="206"/>
      <c r="K22" s="206"/>
      <c r="L22" s="206"/>
      <c r="M22" s="206"/>
      <c r="N22" s="206"/>
      <c r="O22" s="206"/>
      <c r="P22" s="206"/>
      <c r="Q22" s="206"/>
      <c r="R22" s="206"/>
      <c r="S22" s="213"/>
    </row>
    <row r="23" spans="2:23" x14ac:dyDescent="0.2">
      <c r="B23" s="50"/>
      <c r="C23" s="206"/>
      <c r="D23" s="206"/>
      <c r="E23" s="206"/>
      <c r="F23" s="206"/>
      <c r="G23" s="206"/>
      <c r="H23" s="206"/>
      <c r="I23" s="206"/>
      <c r="J23" s="206"/>
      <c r="K23" s="206"/>
      <c r="L23" s="206"/>
      <c r="M23" s="206"/>
      <c r="N23" s="206"/>
      <c r="O23" s="206"/>
      <c r="P23" s="206"/>
      <c r="Q23" s="206"/>
      <c r="R23" s="206"/>
      <c r="S23" s="213"/>
    </row>
    <row r="24" spans="2:23" ht="12.75" customHeight="1" x14ac:dyDescent="0.2">
      <c r="B24" s="52"/>
      <c r="C24" s="80"/>
      <c r="D24" s="80"/>
      <c r="E24" s="80"/>
      <c r="F24" s="80"/>
      <c r="G24" s="52"/>
      <c r="H24" s="52"/>
      <c r="I24" s="52"/>
      <c r="J24" s="52"/>
      <c r="K24" s="52"/>
      <c r="L24" s="52"/>
      <c r="M24" s="52"/>
      <c r="N24" s="52"/>
      <c r="O24" s="52"/>
      <c r="P24" s="52"/>
      <c r="Q24" s="52"/>
      <c r="R24" s="52"/>
      <c r="S24" s="52"/>
    </row>
    <row r="25" spans="2:23" x14ac:dyDescent="0.2">
      <c r="B25" s="307">
        <v>20</v>
      </c>
      <c r="C25" s="307"/>
      <c r="D25" s="307"/>
      <c r="E25" s="307"/>
      <c r="F25" s="307"/>
      <c r="G25" s="307"/>
      <c r="H25" s="307"/>
      <c r="I25" s="307"/>
      <c r="J25" s="307"/>
      <c r="K25" s="307"/>
      <c r="L25" s="307"/>
      <c r="M25" s="307"/>
      <c r="N25" s="307"/>
      <c r="O25" s="307"/>
      <c r="P25" s="307"/>
      <c r="Q25" s="307"/>
      <c r="R25" s="307"/>
      <c r="S25" s="307"/>
    </row>
    <row r="26" spans="2:23" x14ac:dyDescent="0.2">
      <c r="B26" s="308"/>
      <c r="C26" s="308"/>
      <c r="D26" s="308"/>
      <c r="E26" s="308"/>
      <c r="F26" s="308"/>
      <c r="G26" s="308"/>
      <c r="H26" s="308"/>
      <c r="I26" s="308"/>
      <c r="J26" s="308"/>
      <c r="K26" s="308"/>
      <c r="L26" s="308"/>
      <c r="M26" s="308"/>
      <c r="N26" s="308"/>
      <c r="O26" s="308"/>
      <c r="P26" s="308"/>
      <c r="Q26" s="308"/>
      <c r="R26" s="308"/>
      <c r="S26" s="308"/>
    </row>
  </sheetData>
  <mergeCells count="1">
    <mergeCell ref="B25:S26"/>
  </mergeCells>
  <printOptions horizontalCentered="1"/>
  <pageMargins left="0.43307086614173229" right="0.89" top="0.62992125984251968" bottom="0" header="0.23622047244094491" footer="0"/>
  <pageSetup paperSize="9" scale="85" firstPageNumber="5" orientation="landscape"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K28"/>
  <sheetViews>
    <sheetView rightToLeft="1" view="pageLayout" topLeftCell="A19" zoomScale="90" zoomScaleNormal="90" zoomScalePageLayoutView="90" workbookViewId="0">
      <selection activeCell="B27" sqref="B27:F28"/>
    </sheetView>
  </sheetViews>
  <sheetFormatPr defaultColWidth="8.75" defaultRowHeight="20.25" x14ac:dyDescent="0.5"/>
  <cols>
    <col min="1" max="1" width="2.125" style="216" customWidth="1"/>
    <col min="2" max="2" width="43.375" style="216" customWidth="1"/>
    <col min="3" max="3" width="2.125" style="216" customWidth="1"/>
    <col min="4" max="4" width="11.875" style="216" customWidth="1"/>
    <col min="5" max="5" width="1.375" style="216" customWidth="1"/>
    <col min="6" max="6" width="11.5" style="216" customWidth="1"/>
    <col min="7" max="7" width="2.125" style="216" customWidth="1"/>
    <col min="8" max="16384" width="8.75" style="216"/>
  </cols>
  <sheetData>
    <row r="2" spans="1:8" s="36" customFormat="1" x14ac:dyDescent="0.2">
      <c r="B2" s="53" t="str">
        <f>'التدفقات النقدية'!B1:E1</f>
        <v>شركة معرض رمز الإمارات للسيارات</v>
      </c>
      <c r="C2" s="53"/>
      <c r="D2" s="53"/>
      <c r="E2" s="53"/>
    </row>
    <row r="3" spans="1:8" s="36" customFormat="1" x14ac:dyDescent="0.2">
      <c r="B3" s="60" t="str">
        <f>'التدفقات النقدية'!B2:E2</f>
        <v xml:space="preserve">شركــــــــــــــــــــــــة ذات مسئوليــــــــــــــــــــــــــــة محدودة </v>
      </c>
      <c r="C3" s="53"/>
      <c r="D3" s="53"/>
      <c r="E3" s="53"/>
    </row>
    <row r="4" spans="1:8" s="36" customFormat="1" x14ac:dyDescent="0.2">
      <c r="B4" s="53" t="s">
        <v>968</v>
      </c>
      <c r="C4" s="53"/>
      <c r="D4" s="180"/>
      <c r="E4" s="185"/>
    </row>
    <row r="5" spans="1:8" s="36" customFormat="1" x14ac:dyDescent="0.2">
      <c r="B5" s="80" t="s">
        <v>25</v>
      </c>
      <c r="C5" s="37"/>
      <c r="D5" s="37"/>
      <c r="E5" s="37"/>
      <c r="F5" s="52"/>
    </row>
    <row r="6" spans="1:8" s="79" customFormat="1" ht="12.75" customHeight="1" x14ac:dyDescent="0.2">
      <c r="B6" s="17"/>
      <c r="C6" s="17"/>
      <c r="D6" s="17"/>
      <c r="E6" s="17"/>
    </row>
    <row r="7" spans="1:8" s="36" customFormat="1" x14ac:dyDescent="0.2">
      <c r="A7" s="180"/>
      <c r="B7" s="19" t="s">
        <v>732</v>
      </c>
      <c r="C7" s="182"/>
      <c r="D7" s="68" t="s">
        <v>123</v>
      </c>
      <c r="E7" s="243"/>
      <c r="F7" s="68" t="s">
        <v>38</v>
      </c>
    </row>
    <row r="8" spans="1:8" s="36" customFormat="1" ht="24.75" customHeight="1" x14ac:dyDescent="0.2">
      <c r="B8" s="183" t="s">
        <v>46</v>
      </c>
      <c r="C8" s="182"/>
      <c r="D8" s="182"/>
      <c r="E8" s="182"/>
      <c r="F8" s="182"/>
    </row>
    <row r="9" spans="1:8" s="36" customFormat="1" ht="33.75" customHeight="1" x14ac:dyDescent="0.2">
      <c r="A9" s="36" t="s">
        <v>4</v>
      </c>
      <c r="B9" s="24" t="s">
        <v>985</v>
      </c>
      <c r="C9" s="207"/>
      <c r="D9" s="207">
        <v>37702</v>
      </c>
      <c r="E9" s="207"/>
      <c r="F9" s="212">
        <f>SUM(D9)</f>
        <v>37702</v>
      </c>
    </row>
    <row r="10" spans="1:8" s="36" customFormat="1" ht="33.75" hidden="1" customHeight="1" x14ac:dyDescent="0.2">
      <c r="B10" s="24" t="s">
        <v>39</v>
      </c>
      <c r="C10" s="207"/>
      <c r="D10" s="218">
        <v>0</v>
      </c>
      <c r="E10" s="213"/>
      <c r="F10" s="218">
        <f t="shared" ref="F10:F18" si="0">SUM(D10)</f>
        <v>0</v>
      </c>
    </row>
    <row r="11" spans="1:8" s="36" customFormat="1" ht="33.75" customHeight="1" x14ac:dyDescent="0.2">
      <c r="B11" s="24" t="s">
        <v>986</v>
      </c>
      <c r="C11" s="207"/>
      <c r="D11" s="201">
        <f>SUM(D9:D10)</f>
        <v>37702</v>
      </c>
      <c r="E11" s="30"/>
      <c r="F11" s="210">
        <f t="shared" si="0"/>
        <v>37702</v>
      </c>
    </row>
    <row r="12" spans="1:8" s="36" customFormat="1" ht="27.75" customHeight="1" x14ac:dyDescent="0.5">
      <c r="B12" s="183" t="s">
        <v>40</v>
      </c>
      <c r="C12" s="207"/>
      <c r="D12" s="207"/>
      <c r="E12" s="207"/>
      <c r="F12" s="212"/>
      <c r="G12" s="216"/>
      <c r="H12" s="216"/>
    </row>
    <row r="13" spans="1:8" s="36" customFormat="1" ht="33.75" customHeight="1" x14ac:dyDescent="0.5">
      <c r="B13" s="24" t="s">
        <v>985</v>
      </c>
      <c r="C13" s="207"/>
      <c r="D13" s="207">
        <v>16642</v>
      </c>
      <c r="E13" s="207"/>
      <c r="F13" s="212">
        <f t="shared" si="0"/>
        <v>16642</v>
      </c>
      <c r="G13" s="216"/>
      <c r="H13" s="216"/>
    </row>
    <row r="14" spans="1:8" s="36" customFormat="1" ht="33.75" customHeight="1" x14ac:dyDescent="0.5">
      <c r="B14" s="24" t="s">
        <v>39</v>
      </c>
      <c r="C14" s="207"/>
      <c r="D14" s="207">
        <v>7536</v>
      </c>
      <c r="E14" s="207"/>
      <c r="F14" s="212">
        <f t="shared" si="0"/>
        <v>7536</v>
      </c>
      <c r="G14" s="216"/>
      <c r="H14" s="216"/>
    </row>
    <row r="15" spans="1:8" s="36" customFormat="1" ht="33.75" customHeight="1" x14ac:dyDescent="0.2">
      <c r="B15" s="24" t="s">
        <v>986</v>
      </c>
      <c r="C15" s="207"/>
      <c r="D15" s="233">
        <f>SUM(D13:D14)</f>
        <v>24178</v>
      </c>
      <c r="E15" s="213"/>
      <c r="F15" s="233">
        <f t="shared" si="0"/>
        <v>24178</v>
      </c>
    </row>
    <row r="16" spans="1:8" s="36" customFormat="1" ht="28.5" customHeight="1" x14ac:dyDescent="0.2">
      <c r="B16" s="183" t="s">
        <v>41</v>
      </c>
      <c r="C16" s="207"/>
      <c r="D16" s="207"/>
      <c r="E16" s="207"/>
      <c r="F16" s="212"/>
    </row>
    <row r="17" spans="2:11" s="36" customFormat="1" ht="33.75" customHeight="1" thickBot="1" x14ac:dyDescent="0.25">
      <c r="B17" s="61" t="s">
        <v>987</v>
      </c>
      <c r="C17" s="213"/>
      <c r="D17" s="213">
        <f>D11-D15</f>
        <v>13524</v>
      </c>
      <c r="E17" s="213"/>
      <c r="F17" s="211">
        <f t="shared" si="0"/>
        <v>13524</v>
      </c>
    </row>
    <row r="18" spans="2:11" s="36" customFormat="1" ht="33.75" customHeight="1" thickTop="1" x14ac:dyDescent="0.2">
      <c r="B18" s="61" t="s">
        <v>988</v>
      </c>
      <c r="C18" s="206"/>
      <c r="D18" s="234">
        <f>D9-D13</f>
        <v>21060</v>
      </c>
      <c r="E18" s="213"/>
      <c r="F18" s="234">
        <f t="shared" si="0"/>
        <v>21060</v>
      </c>
    </row>
    <row r="19" spans="2:11" s="36" customFormat="1" ht="12" customHeight="1" x14ac:dyDescent="0.2">
      <c r="B19" s="61"/>
      <c r="C19" s="206"/>
      <c r="D19" s="213"/>
      <c r="E19" s="213"/>
      <c r="F19" s="213"/>
    </row>
    <row r="20" spans="2:11" s="79" customFormat="1" ht="33.75" customHeight="1" x14ac:dyDescent="0.2">
      <c r="B20" s="61" t="s">
        <v>961</v>
      </c>
      <c r="C20" s="17"/>
      <c r="D20" s="68" t="s">
        <v>967</v>
      </c>
      <c r="E20" s="243"/>
      <c r="F20" s="68" t="s">
        <v>586</v>
      </c>
      <c r="G20" s="17"/>
      <c r="H20" s="78"/>
      <c r="I20" s="78"/>
      <c r="J20" s="214"/>
      <c r="K20" s="214"/>
    </row>
    <row r="21" spans="2:11" s="79" customFormat="1" ht="33.75" customHeight="1" x14ac:dyDescent="0.2">
      <c r="B21" s="24" t="s">
        <v>944</v>
      </c>
      <c r="C21" s="17"/>
      <c r="D21" s="207">
        <v>13500000</v>
      </c>
      <c r="E21" s="207"/>
      <c r="F21" s="207">
        <v>5290000</v>
      </c>
      <c r="G21" s="17"/>
      <c r="H21" s="78"/>
      <c r="I21" s="78"/>
      <c r="J21" s="214"/>
      <c r="K21" s="214"/>
    </row>
    <row r="22" spans="2:11" s="79" customFormat="1" ht="33.75" customHeight="1" thickBot="1" x14ac:dyDescent="0.25">
      <c r="B22" s="17"/>
      <c r="C22" s="17"/>
      <c r="D22" s="215">
        <f>SUM(D21:D21)</f>
        <v>13500000</v>
      </c>
      <c r="E22" s="213"/>
      <c r="F22" s="215">
        <f>SUM(F21:F21)</f>
        <v>5290000</v>
      </c>
      <c r="G22" s="17"/>
      <c r="H22" s="78"/>
      <c r="I22" s="78"/>
      <c r="J22" s="214"/>
      <c r="K22" s="214"/>
    </row>
    <row r="23" spans="2:11" s="79" customFormat="1" ht="18.75" customHeight="1" thickTop="1" x14ac:dyDescent="0.2">
      <c r="B23" s="38"/>
      <c r="D23" s="38"/>
      <c r="F23" s="38"/>
      <c r="H23" s="78"/>
      <c r="I23" s="78"/>
      <c r="J23" s="214"/>
      <c r="K23" s="214"/>
    </row>
    <row r="24" spans="2:11" s="79" customFormat="1" ht="91.5" customHeight="1" x14ac:dyDescent="0.2">
      <c r="B24" s="320" t="s">
        <v>998</v>
      </c>
      <c r="C24" s="320"/>
      <c r="D24" s="320"/>
      <c r="E24" s="320"/>
      <c r="F24" s="320"/>
      <c r="G24" s="17"/>
      <c r="H24" s="78"/>
      <c r="I24" s="78"/>
      <c r="J24" s="214"/>
      <c r="K24" s="214"/>
    </row>
    <row r="25" spans="2:11" s="79" customFormat="1" ht="20.25" customHeight="1" x14ac:dyDescent="0.2">
      <c r="B25" s="285"/>
      <c r="C25" s="285"/>
      <c r="D25" s="285"/>
      <c r="E25" s="285"/>
      <c r="F25" s="285"/>
      <c r="G25" s="17"/>
      <c r="H25" s="78"/>
      <c r="I25" s="78"/>
      <c r="J25" s="214"/>
      <c r="K25" s="214"/>
    </row>
    <row r="26" spans="2:11" s="36" customFormat="1" x14ac:dyDescent="0.2">
      <c r="B26" s="17"/>
      <c r="C26" s="17"/>
    </row>
    <row r="27" spans="2:11" x14ac:dyDescent="0.5">
      <c r="B27" s="307">
        <v>21</v>
      </c>
      <c r="C27" s="307"/>
      <c r="D27" s="307"/>
      <c r="E27" s="307"/>
      <c r="F27" s="307"/>
    </row>
    <row r="28" spans="2:11" x14ac:dyDescent="0.5">
      <c r="B28" s="321"/>
      <c r="C28" s="321"/>
      <c r="D28" s="321"/>
      <c r="E28" s="321"/>
      <c r="F28" s="321"/>
    </row>
  </sheetData>
  <mergeCells count="2">
    <mergeCell ref="B24:F24"/>
    <mergeCell ref="B27:F28"/>
  </mergeCells>
  <printOptions horizontalCentered="1"/>
  <pageMargins left="0.43307086614173229" right="0.59055118110236227" top="0.62992125984251968" bottom="0" header="0.23622047244094491" footer="0"/>
  <pageSetup paperSize="9" scale="102" firstPageNumber="5"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B2:L39"/>
  <sheetViews>
    <sheetView rightToLeft="1" view="pageLayout" topLeftCell="A19" zoomScale="90" zoomScaleNormal="90" zoomScalePageLayoutView="90" workbookViewId="0">
      <selection activeCell="B38" sqref="B38:E39"/>
    </sheetView>
  </sheetViews>
  <sheetFormatPr defaultColWidth="8.75" defaultRowHeight="20.25" x14ac:dyDescent="0.5"/>
  <cols>
    <col min="1" max="1" width="2.125" style="216" customWidth="1"/>
    <col min="2" max="2" width="50.375" style="216" customWidth="1"/>
    <col min="3" max="3" width="13.875" style="216" customWidth="1"/>
    <col min="4" max="4" width="1.25" style="216" customWidth="1"/>
    <col min="5" max="5" width="13.875" style="216" customWidth="1"/>
    <col min="6" max="6" width="2.125" style="216" customWidth="1"/>
    <col min="7" max="16384" width="8.75" style="216"/>
  </cols>
  <sheetData>
    <row r="2" spans="2:5" s="36" customFormat="1" x14ac:dyDescent="0.2">
      <c r="B2" s="53" t="str">
        <f>'التدفقات النقدية'!B1:E1</f>
        <v>شركة معرض رمز الإمارات للسيارات</v>
      </c>
      <c r="C2" s="53"/>
      <c r="D2" s="53"/>
    </row>
    <row r="3" spans="2:5" s="36" customFormat="1" x14ac:dyDescent="0.2">
      <c r="B3" s="60" t="str">
        <f>'التدفقات النقدية'!B2:E2</f>
        <v xml:space="preserve">شركــــــــــــــــــــــــة ذات مسئوليــــــــــــــــــــــــــــة محدودة </v>
      </c>
      <c r="C3" s="53"/>
      <c r="D3" s="53"/>
    </row>
    <row r="4" spans="2:5" s="36" customFormat="1" x14ac:dyDescent="0.2">
      <c r="B4" s="53" t="s">
        <v>968</v>
      </c>
      <c r="C4" s="185"/>
      <c r="D4" s="185"/>
    </row>
    <row r="5" spans="2:5" s="36" customFormat="1" x14ac:dyDescent="0.2">
      <c r="B5" s="80" t="s">
        <v>25</v>
      </c>
      <c r="C5" s="37"/>
      <c r="D5" s="37"/>
      <c r="E5" s="52"/>
    </row>
    <row r="6" spans="2:5" s="79" customFormat="1" x14ac:dyDescent="0.2">
      <c r="B6" s="17"/>
      <c r="C6" s="17"/>
      <c r="D6" s="214"/>
    </row>
    <row r="7" spans="2:5" s="36" customFormat="1" x14ac:dyDescent="0.2">
      <c r="B7" s="226" t="s">
        <v>941</v>
      </c>
      <c r="C7" s="235" t="s">
        <v>967</v>
      </c>
      <c r="E7" s="235" t="s">
        <v>586</v>
      </c>
    </row>
    <row r="8" spans="2:5" x14ac:dyDescent="0.5">
      <c r="B8" s="33" t="s">
        <v>721</v>
      </c>
      <c r="C8" s="207">
        <v>4500</v>
      </c>
      <c r="E8" s="30">
        <v>249874</v>
      </c>
    </row>
    <row r="9" spans="2:5" x14ac:dyDescent="0.5">
      <c r="B9" s="33" t="s">
        <v>969</v>
      </c>
      <c r="C9" s="207">
        <v>252852</v>
      </c>
      <c r="E9" s="30">
        <v>0</v>
      </c>
    </row>
    <row r="10" spans="2:5" x14ac:dyDescent="0.5">
      <c r="B10" s="33" t="s">
        <v>725</v>
      </c>
      <c r="C10" s="207">
        <v>100487</v>
      </c>
      <c r="E10" s="30">
        <v>45306</v>
      </c>
    </row>
    <row r="11" spans="2:5" x14ac:dyDescent="0.5">
      <c r="B11" s="33" t="s">
        <v>942</v>
      </c>
      <c r="C11" s="207">
        <f>C20</f>
        <v>289960</v>
      </c>
      <c r="E11" s="207">
        <v>108006</v>
      </c>
    </row>
    <row r="12" spans="2:5" ht="21" thickBot="1" x14ac:dyDescent="0.55000000000000004">
      <c r="B12" s="230"/>
      <c r="C12" s="31">
        <f>SUM(C8:C11)</f>
        <v>647799</v>
      </c>
      <c r="E12" s="31">
        <f>SUM(E8:E11)</f>
        <v>403186</v>
      </c>
    </row>
    <row r="13" spans="2:5" ht="21" thickTop="1" x14ac:dyDescent="0.5">
      <c r="B13" s="230"/>
      <c r="C13" s="64"/>
      <c r="E13" s="64"/>
    </row>
    <row r="14" spans="2:5" ht="10.15" customHeight="1" x14ac:dyDescent="0.5">
      <c r="B14" s="322"/>
      <c r="C14" s="322"/>
      <c r="D14" s="322"/>
      <c r="E14" s="322"/>
    </row>
    <row r="15" spans="2:5" x14ac:dyDescent="0.5">
      <c r="B15" s="245"/>
      <c r="C15" s="245"/>
      <c r="D15" s="245"/>
      <c r="E15" s="245"/>
    </row>
    <row r="16" spans="2:5" x14ac:dyDescent="0.5">
      <c r="B16" s="226" t="s">
        <v>943</v>
      </c>
      <c r="C16" s="235" t="s">
        <v>967</v>
      </c>
      <c r="D16" s="36"/>
      <c r="E16" s="235" t="s">
        <v>586</v>
      </c>
    </row>
    <row r="17" spans="2:12" x14ac:dyDescent="0.5">
      <c r="B17" s="33" t="s">
        <v>374</v>
      </c>
      <c r="C17" s="207">
        <v>117435</v>
      </c>
      <c r="E17" s="30">
        <v>61705</v>
      </c>
    </row>
    <row r="18" spans="2:12" x14ac:dyDescent="0.5">
      <c r="B18" s="33" t="s">
        <v>579</v>
      </c>
      <c r="C18" s="207">
        <v>35000</v>
      </c>
      <c r="E18" s="30">
        <v>17500</v>
      </c>
    </row>
    <row r="19" spans="2:12" x14ac:dyDescent="0.5">
      <c r="B19" s="33" t="s">
        <v>720</v>
      </c>
      <c r="C19" s="207">
        <v>137525</v>
      </c>
      <c r="E19" s="30">
        <v>28801</v>
      </c>
    </row>
    <row r="20" spans="2:12" ht="21" thickBot="1" x14ac:dyDescent="0.55000000000000004">
      <c r="B20" s="230"/>
      <c r="C20" s="32">
        <f>SUM(C17:C19)</f>
        <v>289960</v>
      </c>
      <c r="E20" s="32">
        <f>SUM(E17:E19)</f>
        <v>108006</v>
      </c>
    </row>
    <row r="21" spans="2:12" ht="21" thickTop="1" x14ac:dyDescent="0.5"/>
    <row r="22" spans="2:12" x14ac:dyDescent="0.5">
      <c r="B22" s="226" t="s">
        <v>940</v>
      </c>
      <c r="C22" s="70"/>
      <c r="D22" s="70"/>
      <c r="E22" s="70"/>
    </row>
    <row r="23" spans="2:12" x14ac:dyDescent="0.5">
      <c r="B23" s="227" t="s">
        <v>66</v>
      </c>
      <c r="C23" s="235" t="s">
        <v>967</v>
      </c>
      <c r="D23" s="229"/>
      <c r="E23" s="235" t="s">
        <v>586</v>
      </c>
    </row>
    <row r="24" spans="2:12" x14ac:dyDescent="0.5">
      <c r="B24" s="230" t="s">
        <v>991</v>
      </c>
      <c r="C24" s="30">
        <v>0</v>
      </c>
      <c r="D24" s="26"/>
      <c r="E24" s="30">
        <v>9484636</v>
      </c>
    </row>
    <row r="25" spans="2:12" x14ac:dyDescent="0.5">
      <c r="B25" s="230" t="s">
        <v>67</v>
      </c>
      <c r="C25" s="30">
        <v>44916961</v>
      </c>
      <c r="D25" s="72"/>
      <c r="E25" s="30">
        <v>21877995</v>
      </c>
      <c r="L25" s="273"/>
    </row>
    <row r="26" spans="2:12" x14ac:dyDescent="0.5">
      <c r="B26" s="230" t="s">
        <v>68</v>
      </c>
      <c r="C26" s="206">
        <v>-1611115</v>
      </c>
      <c r="D26" s="231"/>
      <c r="E26" s="206">
        <v>-1534207</v>
      </c>
    </row>
    <row r="27" spans="2:12" ht="21" thickBot="1" x14ac:dyDescent="0.55000000000000004">
      <c r="B27" s="73" t="s">
        <v>69</v>
      </c>
      <c r="C27" s="32">
        <f>SUM(C24:C26)</f>
        <v>43305846</v>
      </c>
      <c r="D27" s="74"/>
      <c r="E27" s="32">
        <f>SUM(E24:E26)</f>
        <v>29828424</v>
      </c>
    </row>
    <row r="28" spans="2:12" ht="21" thickTop="1" x14ac:dyDescent="0.5">
      <c r="B28" s="230" t="s">
        <v>996</v>
      </c>
      <c r="C28" s="30">
        <f>C27*2.5%*365/354</f>
        <v>1116287.6970338984</v>
      </c>
      <c r="D28" s="30"/>
      <c r="E28" s="30">
        <f>ROUND((E27*2.5%),0)</f>
        <v>745711</v>
      </c>
      <c r="J28" s="30">
        <f>C28-'ورقة احتساب الزكاة'!C21</f>
        <v>28774.398658192251</v>
      </c>
      <c r="K28" s="30">
        <f>C27-'ورقة احتساب الزكاة'!C20</f>
        <v>43305846</v>
      </c>
      <c r="L28" s="30"/>
    </row>
    <row r="29" spans="2:12" x14ac:dyDescent="0.5">
      <c r="B29" s="230"/>
      <c r="C29" s="70"/>
      <c r="D29" s="70"/>
      <c r="E29" s="70"/>
    </row>
    <row r="30" spans="2:12" x14ac:dyDescent="0.5">
      <c r="B30" s="226" t="s">
        <v>70</v>
      </c>
      <c r="C30" s="235" t="s">
        <v>967</v>
      </c>
      <c r="D30" s="229"/>
      <c r="E30" s="235" t="s">
        <v>586</v>
      </c>
      <c r="K30" s="273"/>
    </row>
    <row r="31" spans="2:12" x14ac:dyDescent="0.5">
      <c r="B31" s="230" t="s">
        <v>101</v>
      </c>
      <c r="C31" s="30">
        <v>745711</v>
      </c>
      <c r="D31" s="26"/>
      <c r="E31" s="30">
        <v>624010</v>
      </c>
    </row>
    <row r="32" spans="2:12" x14ac:dyDescent="0.5">
      <c r="B32" s="230" t="s">
        <v>71</v>
      </c>
      <c r="C32" s="30">
        <v>1116288</v>
      </c>
      <c r="D32" s="72"/>
      <c r="E32" s="30">
        <v>745711</v>
      </c>
    </row>
    <row r="33" spans="2:5" x14ac:dyDescent="0.5">
      <c r="B33" s="230" t="s">
        <v>72</v>
      </c>
      <c r="C33" s="30">
        <v>-745711</v>
      </c>
      <c r="D33" s="231"/>
      <c r="E33" s="206">
        <v>-624010</v>
      </c>
    </row>
    <row r="34" spans="2:5" ht="21" thickBot="1" x14ac:dyDescent="0.55000000000000004">
      <c r="B34" s="75"/>
      <c r="C34" s="32">
        <f>SUM(C31:C33)</f>
        <v>1116288</v>
      </c>
      <c r="D34" s="74"/>
      <c r="E34" s="32">
        <f>SUM(E31:E33)</f>
        <v>745711</v>
      </c>
    </row>
    <row r="35" spans="2:5" ht="21" thickTop="1" x14ac:dyDescent="0.5">
      <c r="B35" s="76" t="s">
        <v>73</v>
      </c>
      <c r="C35" s="77"/>
      <c r="D35" s="74"/>
      <c r="E35" s="206"/>
    </row>
    <row r="36" spans="2:5" ht="46.15" customHeight="1" x14ac:dyDescent="0.5">
      <c r="B36" s="323" t="s">
        <v>992</v>
      </c>
      <c r="C36" s="323"/>
      <c r="D36" s="323"/>
      <c r="E36" s="323"/>
    </row>
    <row r="37" spans="2:5" ht="29.25" customHeight="1" x14ac:dyDescent="0.5">
      <c r="B37" s="236"/>
      <c r="C37" s="236"/>
      <c r="D37" s="236"/>
      <c r="E37" s="236"/>
    </row>
    <row r="38" spans="2:5" x14ac:dyDescent="0.5">
      <c r="B38" s="307">
        <v>22</v>
      </c>
      <c r="C38" s="307"/>
      <c r="D38" s="307"/>
      <c r="E38" s="307"/>
    </row>
    <row r="39" spans="2:5" x14ac:dyDescent="0.5">
      <c r="B39" s="321"/>
      <c r="C39" s="321"/>
      <c r="D39" s="321"/>
      <c r="E39" s="321"/>
    </row>
  </sheetData>
  <mergeCells count="3">
    <mergeCell ref="B14:E14"/>
    <mergeCell ref="B38:E39"/>
    <mergeCell ref="B36:E36"/>
  </mergeCells>
  <printOptions horizontalCentered="1"/>
  <pageMargins left="0.43307086614173229" right="0.59055118110236227" top="0.62992125984251968" bottom="0" header="0.23622047244094491" footer="0"/>
  <pageSetup paperSize="9" scale="92" firstPageNumber="5"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17</vt:i4>
      </vt:variant>
      <vt:variant>
        <vt:lpstr>النطاقات المسماة</vt:lpstr>
      </vt:variant>
      <vt:variant>
        <vt:i4>14</vt:i4>
      </vt:variant>
    </vt:vector>
  </HeadingPairs>
  <TitlesOfParts>
    <vt:vector size="31" baseType="lpstr">
      <vt:lpstr>المركز المالي</vt:lpstr>
      <vt:lpstr>قائمة الدخل</vt:lpstr>
      <vt:lpstr>قائمة التغيرات</vt:lpstr>
      <vt:lpstr>التدفقات النقدية</vt:lpstr>
      <vt:lpstr>6-5</vt:lpstr>
      <vt:lpstr>7</vt:lpstr>
      <vt:lpstr>8</vt:lpstr>
      <vt:lpstr>10-9</vt:lpstr>
      <vt:lpstr>12-11</vt:lpstr>
      <vt:lpstr>13-14</vt:lpstr>
      <vt:lpstr>18-17-16</vt:lpstr>
      <vt:lpstr>19</vt:lpstr>
      <vt:lpstr>ورقة احتساب الزكاة</vt:lpstr>
      <vt:lpstr>الارصدة الافتتاحية</vt:lpstr>
      <vt:lpstr>ملاحظات</vt:lpstr>
      <vt:lpstr>TB 2022</vt:lpstr>
      <vt:lpstr>الموردين</vt:lpstr>
      <vt:lpstr>'10-9'!Print_Area</vt:lpstr>
      <vt:lpstr>'12-11'!Print_Area</vt:lpstr>
      <vt:lpstr>'13-14'!Print_Area</vt:lpstr>
      <vt:lpstr>'18-17-16'!Print_Area</vt:lpstr>
      <vt:lpstr>'19'!Print_Area</vt:lpstr>
      <vt:lpstr>'6-5'!Print_Area</vt:lpstr>
      <vt:lpstr>'7'!Print_Area</vt:lpstr>
      <vt:lpstr>'8'!Print_Area</vt:lpstr>
      <vt:lpstr>'الارصدة الافتتاحية'!Print_Area</vt:lpstr>
      <vt:lpstr>'التدفقات النقدية'!Print_Area</vt:lpstr>
      <vt:lpstr>'المركز المالي'!Print_Area</vt:lpstr>
      <vt:lpstr>'قائمة التغيرات'!Print_Area</vt:lpstr>
      <vt:lpstr>'قائمة الدخل'!Print_Area</vt:lpstr>
      <vt:lpstr>'ورقة احتساب الزكاة'!Print_Area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2025-04-30T06:15:58Z</cp:lastPrinted>
  <dcterms:created xsi:type="dcterms:W3CDTF">2021-09-06T06:19:46Z</dcterms:created>
  <dcterms:modified xsi:type="dcterms:W3CDTF">2025-04-30T06:20:14Z</dcterms:modified>
</cp:coreProperties>
</file>